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psjoe1\Bostadsfrågor\"/>
    </mc:Choice>
  </mc:AlternateContent>
  <bookViews>
    <workbookView xWindow="0" yWindow="0" windowWidth="13680" windowHeight="3465" activeTab="1"/>
  </bookViews>
  <sheets>
    <sheet name="Inv kalkyl" sheetId="14" r:id="rId1"/>
    <sheet name="Drift kalkyl" sheetId="9" r:id="rId2"/>
    <sheet name="Priser" sheetId="15" r:id="rId3"/>
  </sheets>
  <externalReferences>
    <externalReference r:id="rId4"/>
  </externalReferences>
  <definedNames>
    <definedName name="f" localSheetId="1">#REF!</definedName>
    <definedName name="f">#REF!</definedName>
    <definedName name="Leverantör" localSheetId="0">[1]Priser!$B$2:$E$2</definedName>
    <definedName name="Leverantör">#REF!</definedName>
  </definedNames>
  <calcPr calcId="152511"/>
</workbook>
</file>

<file path=xl/calcChain.xml><?xml version="1.0" encoding="utf-8"?>
<calcChain xmlns="http://schemas.openxmlformats.org/spreadsheetml/2006/main">
  <c r="B5" i="9" l="1"/>
  <c r="C5" i="9" s="1"/>
  <c r="D5" i="9" l="1"/>
  <c r="B14" i="9"/>
  <c r="E5" i="9" l="1"/>
  <c r="B3" i="9"/>
  <c r="O6" i="9" l="1"/>
  <c r="O7" i="9"/>
  <c r="O5" i="9"/>
  <c r="O4" i="9"/>
  <c r="F5" i="9"/>
  <c r="B15" i="9"/>
  <c r="G5" i="9" l="1"/>
  <c r="B4" i="9"/>
  <c r="B6" i="9" s="1"/>
  <c r="H5" i="9" l="1"/>
  <c r="C10" i="14"/>
  <c r="C11" i="14" s="1"/>
  <c r="C15" i="14" s="1"/>
  <c r="C28" i="9"/>
  <c r="D28" i="9"/>
  <c r="E28" i="9"/>
  <c r="F28" i="9"/>
  <c r="G28" i="9"/>
  <c r="H28" i="9"/>
  <c r="I28" i="9"/>
  <c r="J28" i="9"/>
  <c r="K28" i="9"/>
  <c r="B28" i="9"/>
  <c r="I5" i="9" l="1"/>
  <c r="J5" i="9" l="1"/>
  <c r="C27" i="9"/>
  <c r="D27" i="9"/>
  <c r="E27" i="9"/>
  <c r="F27" i="9"/>
  <c r="G27" i="9"/>
  <c r="H27" i="9"/>
  <c r="I27" i="9"/>
  <c r="J27" i="9"/>
  <c r="K27" i="9"/>
  <c r="B27" i="9"/>
  <c r="K5" i="9" l="1"/>
  <c r="B26" i="9"/>
  <c r="C26" i="9" s="1"/>
  <c r="D26" i="9" s="1"/>
  <c r="E26" i="9" s="1"/>
  <c r="F26" i="9" s="1"/>
  <c r="G26" i="9" s="1"/>
  <c r="H26" i="9" s="1"/>
  <c r="I26" i="9" s="1"/>
  <c r="J26" i="9" s="1"/>
  <c r="K26" i="9" s="1"/>
  <c r="B25" i="9"/>
  <c r="C25" i="9" s="1"/>
  <c r="C4" i="9"/>
  <c r="D4" i="9" s="1"/>
  <c r="E4" i="9" s="1"/>
  <c r="F4" i="9" s="1"/>
  <c r="G4" i="9" s="1"/>
  <c r="H4" i="9" s="1"/>
  <c r="I4" i="9" s="1"/>
  <c r="J4" i="9" s="1"/>
  <c r="K4" i="9" s="1"/>
  <c r="C3" i="9"/>
  <c r="C24" i="9"/>
  <c r="D24" i="9"/>
  <c r="E24" i="9"/>
  <c r="F24" i="9"/>
  <c r="G24" i="9"/>
  <c r="H24" i="9"/>
  <c r="I24" i="9"/>
  <c r="J24" i="9"/>
  <c r="K24" i="9"/>
  <c r="B24" i="9"/>
  <c r="C6" i="9" l="1"/>
  <c r="L5" i="9"/>
  <c r="L4" i="9"/>
  <c r="B7" i="9"/>
  <c r="B29" i="9"/>
  <c r="D3" i="9"/>
  <c r="D6" i="9" s="1"/>
  <c r="D25" i="9"/>
  <c r="C7" i="9" l="1"/>
  <c r="C29" i="9"/>
  <c r="E25" i="9"/>
  <c r="E3" i="9"/>
  <c r="E6" i="9" s="1"/>
  <c r="D7" i="9" l="1"/>
  <c r="F3" i="9"/>
  <c r="F6" i="9" s="1"/>
  <c r="F25" i="9"/>
  <c r="D29" i="9"/>
  <c r="E7" i="9" l="1"/>
  <c r="G25" i="9"/>
  <c r="G3" i="9"/>
  <c r="G6" i="9" s="1"/>
  <c r="E29" i="9"/>
  <c r="F7" i="9" l="1"/>
  <c r="F29" i="9"/>
  <c r="G7" i="9"/>
  <c r="H3" i="9"/>
  <c r="H6" i="9" s="1"/>
  <c r="H25" i="9"/>
  <c r="G29" i="9" l="1"/>
  <c r="I3" i="9"/>
  <c r="I6" i="9" s="1"/>
  <c r="H7" i="9"/>
  <c r="I25" i="9"/>
  <c r="H29" i="9" l="1"/>
  <c r="J25" i="9"/>
  <c r="I7" i="9"/>
  <c r="J3" i="9"/>
  <c r="J6" i="9" s="1"/>
  <c r="I29" i="9" l="1"/>
  <c r="K25" i="9"/>
  <c r="K3" i="9"/>
  <c r="J7" i="9"/>
  <c r="L3" i="9" l="1"/>
  <c r="K6" i="9"/>
  <c r="J29" i="9"/>
  <c r="L6" i="9" l="1"/>
  <c r="K8" i="9" s="1"/>
  <c r="B12" i="9" s="1"/>
  <c r="K7" i="9"/>
  <c r="B11" i="9" s="1"/>
  <c r="K29" i="9"/>
  <c r="B13" i="9" l="1"/>
  <c r="B16" i="9" s="1"/>
</calcChain>
</file>

<file path=xl/sharedStrings.xml><?xml version="1.0" encoding="utf-8"?>
<sst xmlns="http://schemas.openxmlformats.org/spreadsheetml/2006/main" count="84" uniqueCount="81">
  <si>
    <t>Avskrivningar</t>
  </si>
  <si>
    <t>Resultat</t>
  </si>
  <si>
    <t>Hyra år 1, kr/kvm</t>
  </si>
  <si>
    <t>Drift &amp; underhåll år 1, kr/kvm</t>
  </si>
  <si>
    <t>Årlig hyreshöjning %</t>
  </si>
  <si>
    <t>Kalkylränta</t>
  </si>
  <si>
    <t>Direktavkastningskrav restvärde</t>
  </si>
  <si>
    <t>Avskrivning/år</t>
  </si>
  <si>
    <t>Låneränta</t>
  </si>
  <si>
    <t>Hyror</t>
  </si>
  <si>
    <t>Drift &amp; underhåll</t>
  </si>
  <si>
    <t>Driftnetto</t>
  </si>
  <si>
    <t>Restvärde</t>
  </si>
  <si>
    <t>Nuvärde driftnetton</t>
  </si>
  <si>
    <t>Nuvärde restvärde</t>
  </si>
  <si>
    <t>Nuvärde driftnetto</t>
  </si>
  <si>
    <t xml:space="preserve"> = inmatningsfält</t>
  </si>
  <si>
    <t>Grundinvestering</t>
  </si>
  <si>
    <t>Nuvärde, netto</t>
  </si>
  <si>
    <t>Utbet; drift, underhåll &amp; renoveringar</t>
  </si>
  <si>
    <t>Årlig driftkostnadsökn %</t>
  </si>
  <si>
    <t>Antaganden, kassaföden</t>
  </si>
  <si>
    <t>Antaganden, resultatpåverkan</t>
  </si>
  <si>
    <t>År</t>
  </si>
  <si>
    <t>Andel lånefinansiering</t>
  </si>
  <si>
    <t>Räntekostnader</t>
  </si>
  <si>
    <t>Grundpriset gäller zon A (Uppsala, Södermanland, Västmanland, Örebro, Gotland)</t>
  </si>
  <si>
    <t>Priser exkl moms</t>
  </si>
  <si>
    <t>Investeringskalkyl</t>
  </si>
  <si>
    <r>
      <t>Kr/m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10"/>
        <rFont val="Arial"/>
        <family val="2"/>
      </rPr>
      <t xml:space="preserve"> BOA</t>
    </r>
  </si>
  <si>
    <t>Typhus</t>
  </si>
  <si>
    <t>Grundläggning</t>
  </si>
  <si>
    <t>Förändrat pris efter zonindelning</t>
  </si>
  <si>
    <t>Tillval/avdrag leverantör</t>
  </si>
  <si>
    <t>Anslutningsavgifter mm.</t>
  </si>
  <si>
    <t>Byggherrekostnader</t>
  </si>
  <si>
    <t>Moms 25 %</t>
  </si>
  <si>
    <t>Delsumma</t>
  </si>
  <si>
    <t>Övriga byggkostnader inkl moms (komplementbyggnad, markarbeten mm.)</t>
  </si>
  <si>
    <t>Oförutsett</t>
  </si>
  <si>
    <t>Summa</t>
  </si>
  <si>
    <t>Nuvärde kassaflöde</t>
  </si>
  <si>
    <t>Tomtkostnad (ej arrende)</t>
  </si>
  <si>
    <r>
      <t xml:space="preserve">Månadshyra år 1 </t>
    </r>
    <r>
      <rPr>
        <sz val="11"/>
        <rFont val="Arial"/>
        <family val="2"/>
      </rPr>
      <t>kr/mån</t>
    </r>
  </si>
  <si>
    <t>Ev statsbidrag</t>
  </si>
  <si>
    <t>Kommentarer:</t>
  </si>
  <si>
    <t>Kalkylränta och direktavkastning restvärde är beroende på kommun och läge på fastigheten och ska avgöras i varje enskilt projekt</t>
  </si>
  <si>
    <t>Statsbidrag kr/kvm</t>
  </si>
  <si>
    <t>Beräkningen av nuvärde, netto är ett stöd för värderingsbedömningen som också kan göras via en bedömning av försäljningsvärdet om det är möjligt.</t>
  </si>
  <si>
    <t>KASSAFLÖDE, kr/kvm</t>
  </si>
  <si>
    <t>RESULTATPÅVERKAN, tkr (Täckningsbidrag för gemensam OH ingår ej)</t>
  </si>
  <si>
    <t>Avkastningsvärde (Nyttjandevärde)</t>
  </si>
  <si>
    <t>Produktionskostnaden avser kostnaden före eventuella statsbidrag</t>
  </si>
  <si>
    <t>Yta, kvm BOA</t>
  </si>
  <si>
    <t>Tomträttsavgäld</t>
  </si>
  <si>
    <t>Tomträttsavgäld kr/kvm</t>
  </si>
  <si>
    <t>Produktionskostnad, kr/kvm</t>
  </si>
  <si>
    <t>Nya Hus del B</t>
  </si>
  <si>
    <t>Lindbäcks Bygg AB</t>
  </si>
  <si>
    <t>NCC Sverige AB</t>
  </si>
  <si>
    <t>Lämnade priser</t>
  </si>
  <si>
    <t>Typhus grundutförande 4 våningar</t>
  </si>
  <si>
    <t>Typhus variant med bullerutsatt sida 4 våningar</t>
  </si>
  <si>
    <t>Avdrag om 5 våningar</t>
  </si>
  <si>
    <t>Avdrag om 6 våningar</t>
  </si>
  <si>
    <t>Grundläggning 4 våningar</t>
  </si>
  <si>
    <t>Grundläggning 5 våningar</t>
  </si>
  <si>
    <t>Grundläggning 6 våningar</t>
  </si>
  <si>
    <t>Förändrat pris zon B</t>
  </si>
  <si>
    <t>Förändrat pris zon C</t>
  </si>
  <si>
    <t>Förändrat pris zon D</t>
  </si>
  <si>
    <t>Förändrat pris zon E</t>
  </si>
  <si>
    <t>Förändrat pris zon F</t>
  </si>
  <si>
    <t>Förändrat pris zon G</t>
  </si>
  <si>
    <t>Grundpris gäller för objekt om minst ett typhus</t>
  </si>
  <si>
    <t>Avdrag och tilläggspriser finns för  tex förändrad fasad, ytskikt,  etc</t>
  </si>
  <si>
    <t>Lindbäcks bygg</t>
  </si>
  <si>
    <t>1 rok 35 kvm</t>
  </si>
  <si>
    <t>2 rok 50 kvm</t>
  </si>
  <si>
    <t>3 rok 70 kvm</t>
  </si>
  <si>
    <t>4 rok 80 kvm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</si>
</sst>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Viner Hand ITC"/>
      <family val="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90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right"/>
    </xf>
    <xf numFmtId="3" fontId="3" fillId="0" borderId="0" xfId="0" applyNumberFormat="1" applyFont="1"/>
    <xf numFmtId="3" fontId="5" fillId="3" borderId="10" xfId="0" applyNumberFormat="1" applyFont="1" applyFill="1" applyBorder="1"/>
    <xf numFmtId="165" fontId="4" fillId="0" borderId="0" xfId="0" applyNumberFormat="1" applyFont="1"/>
    <xf numFmtId="0" fontId="2" fillId="0" borderId="0" xfId="2"/>
    <xf numFmtId="0" fontId="11" fillId="0" borderId="0" xfId="2" applyFont="1"/>
    <xf numFmtId="0" fontId="9" fillId="0" borderId="0" xfId="2" applyFont="1" applyAlignment="1">
      <alignment wrapText="1"/>
    </xf>
    <xf numFmtId="0" fontId="2" fillId="0" borderId="0" xfId="2" applyAlignment="1">
      <alignment horizontal="center"/>
    </xf>
    <xf numFmtId="0" fontId="9" fillId="0" borderId="0" xfId="2" applyFont="1"/>
    <xf numFmtId="3" fontId="10" fillId="0" borderId="26" xfId="2" applyNumberFormat="1" applyFont="1" applyBorder="1"/>
    <xf numFmtId="3" fontId="13" fillId="0" borderId="0" xfId="0" applyNumberFormat="1" applyFont="1"/>
    <xf numFmtId="3" fontId="15" fillId="0" borderId="0" xfId="0" applyNumberFormat="1" applyFont="1"/>
    <xf numFmtId="3" fontId="16" fillId="0" borderId="0" xfId="0" applyNumberFormat="1" applyFont="1" applyAlignment="1">
      <alignment horizontal="left"/>
    </xf>
    <xf numFmtId="3" fontId="14" fillId="0" borderId="0" xfId="0" applyNumberFormat="1" applyFont="1"/>
    <xf numFmtId="3" fontId="14" fillId="0" borderId="2" xfId="0" applyNumberFormat="1" applyFont="1" applyBorder="1"/>
    <xf numFmtId="3" fontId="13" fillId="2" borderId="1" xfId="0" applyNumberFormat="1" applyFont="1" applyFill="1" applyBorder="1"/>
    <xf numFmtId="3" fontId="13" fillId="2" borderId="2" xfId="0" applyNumberFormat="1" applyFont="1" applyFill="1" applyBorder="1"/>
    <xf numFmtId="3" fontId="14" fillId="0" borderId="5" xfId="0" applyNumberFormat="1" applyFont="1" applyBorder="1"/>
    <xf numFmtId="3" fontId="14" fillId="0" borderId="0" xfId="0" applyNumberFormat="1" applyFont="1" applyBorder="1"/>
    <xf numFmtId="164" fontId="14" fillId="0" borderId="0" xfId="1" applyNumberFormat="1" applyFont="1"/>
    <xf numFmtId="3" fontId="14" fillId="2" borderId="2" xfId="0" applyNumberFormat="1" applyFont="1" applyFill="1" applyBorder="1"/>
    <xf numFmtId="3" fontId="14" fillId="0" borderId="12" xfId="0" applyNumberFormat="1" applyFont="1" applyBorder="1"/>
    <xf numFmtId="0" fontId="13" fillId="0" borderId="13" xfId="0" applyFont="1" applyBorder="1"/>
    <xf numFmtId="3" fontId="14" fillId="0" borderId="20" xfId="0" applyNumberFormat="1" applyFont="1" applyBorder="1"/>
    <xf numFmtId="3" fontId="14" fillId="0" borderId="15" xfId="0" applyNumberFormat="1" applyFont="1" applyBorder="1"/>
    <xf numFmtId="3" fontId="13" fillId="0" borderId="13" xfId="0" applyNumberFormat="1" applyFont="1" applyBorder="1"/>
    <xf numFmtId="3" fontId="14" fillId="0" borderId="14" xfId="0" applyNumberFormat="1" applyFont="1" applyBorder="1"/>
    <xf numFmtId="3" fontId="14" fillId="0" borderId="25" xfId="0" applyNumberFormat="1" applyFont="1" applyFill="1" applyBorder="1"/>
    <xf numFmtId="0" fontId="14" fillId="0" borderId="18" xfId="0" applyFont="1" applyBorder="1"/>
    <xf numFmtId="3" fontId="14" fillId="0" borderId="21" xfId="0" applyNumberFormat="1" applyFont="1" applyBorder="1"/>
    <xf numFmtId="0" fontId="14" fillId="0" borderId="8" xfId="0" applyFont="1" applyBorder="1"/>
    <xf numFmtId="3" fontId="14" fillId="0" borderId="6" xfId="0" applyNumberFormat="1" applyFont="1" applyBorder="1"/>
    <xf numFmtId="3" fontId="14" fillId="3" borderId="10" xfId="0" applyNumberFormat="1" applyFont="1" applyFill="1" applyBorder="1"/>
    <xf numFmtId="3" fontId="14" fillId="0" borderId="11" xfId="0" applyNumberFormat="1" applyFont="1" applyBorder="1"/>
    <xf numFmtId="3" fontId="14" fillId="4" borderId="1" xfId="0" applyNumberFormat="1" applyFont="1" applyFill="1" applyBorder="1"/>
    <xf numFmtId="3" fontId="14" fillId="4" borderId="2" xfId="0" applyNumberFormat="1" applyFont="1" applyFill="1" applyBorder="1"/>
    <xf numFmtId="9" fontId="14" fillId="0" borderId="8" xfId="1" applyFont="1" applyBorder="1"/>
    <xf numFmtId="3" fontId="13" fillId="0" borderId="0" xfId="0" applyNumberFormat="1" applyFont="1" applyFill="1" applyBorder="1"/>
    <xf numFmtId="0" fontId="14" fillId="0" borderId="9" xfId="0" applyFont="1" applyBorder="1"/>
    <xf numFmtId="3" fontId="14" fillId="0" borderId="7" xfId="0" applyNumberFormat="1" applyFont="1" applyBorder="1"/>
    <xf numFmtId="0" fontId="14" fillId="0" borderId="23" xfId="0" applyFont="1" applyBorder="1"/>
    <xf numFmtId="3" fontId="14" fillId="0" borderId="24" xfId="0" applyNumberFormat="1" applyFont="1" applyBorder="1"/>
    <xf numFmtId="164" fontId="14" fillId="0" borderId="0" xfId="1" applyNumberFormat="1" applyFont="1" applyFill="1" applyBorder="1"/>
    <xf numFmtId="3" fontId="14" fillId="0" borderId="0" xfId="0" applyNumberFormat="1" applyFont="1" applyFill="1" applyBorder="1"/>
    <xf numFmtId="3" fontId="13" fillId="0" borderId="16" xfId="0" applyNumberFormat="1" applyFont="1" applyFill="1" applyBorder="1"/>
    <xf numFmtId="3" fontId="13" fillId="0" borderId="0" xfId="0" applyNumberFormat="1" applyFont="1" applyAlignment="1">
      <alignment horizontal="center"/>
    </xf>
    <xf numFmtId="10" fontId="14" fillId="0" borderId="21" xfId="0" applyNumberFormat="1" applyFont="1" applyBorder="1"/>
    <xf numFmtId="0" fontId="14" fillId="0" borderId="0" xfId="0" applyFont="1" applyBorder="1"/>
    <xf numFmtId="3" fontId="14" fillId="7" borderId="0" xfId="0" applyNumberFormat="1" applyFont="1" applyFill="1" applyBorder="1"/>
    <xf numFmtId="3" fontId="14" fillId="7" borderId="0" xfId="0" applyNumberFormat="1" applyFont="1" applyFill="1"/>
    <xf numFmtId="0" fontId="14" fillId="7" borderId="0" xfId="0" applyFont="1" applyFill="1" applyBorder="1"/>
    <xf numFmtId="3" fontId="9" fillId="0" borderId="2" xfId="2" applyNumberFormat="1" applyFont="1" applyBorder="1"/>
    <xf numFmtId="3" fontId="9" fillId="3" borderId="2" xfId="2" applyNumberFormat="1" applyFont="1" applyFill="1" applyBorder="1" applyProtection="1">
      <protection locked="0"/>
    </xf>
    <xf numFmtId="3" fontId="5" fillId="3" borderId="10" xfId="0" applyNumberFormat="1" applyFont="1" applyFill="1" applyBorder="1" applyProtection="1">
      <protection locked="0"/>
    </xf>
    <xf numFmtId="3" fontId="9" fillId="3" borderId="3" xfId="2" applyNumberFormat="1" applyFont="1" applyFill="1" applyBorder="1" applyProtection="1">
      <protection locked="0"/>
    </xf>
    <xf numFmtId="3" fontId="14" fillId="3" borderId="2" xfId="0" applyNumberFormat="1" applyFont="1" applyFill="1" applyBorder="1" applyProtection="1">
      <protection locked="0"/>
    </xf>
    <xf numFmtId="164" fontId="14" fillId="3" borderId="2" xfId="1" applyNumberFormat="1" applyFont="1" applyFill="1" applyBorder="1" applyProtection="1">
      <protection locked="0"/>
    </xf>
    <xf numFmtId="164" fontId="14" fillId="3" borderId="22" xfId="1" applyNumberFormat="1" applyFont="1" applyFill="1" applyBorder="1" applyProtection="1">
      <protection locked="0"/>
    </xf>
    <xf numFmtId="164" fontId="14" fillId="3" borderId="10" xfId="1" applyNumberFormat="1" applyFont="1" applyFill="1" applyBorder="1" applyProtection="1">
      <protection locked="0"/>
    </xf>
    <xf numFmtId="164" fontId="14" fillId="3" borderId="19" xfId="1" applyNumberFormat="1" applyFont="1" applyFill="1" applyBorder="1" applyProtection="1">
      <protection locked="0"/>
    </xf>
    <xf numFmtId="3" fontId="14" fillId="0" borderId="0" xfId="0" applyNumberFormat="1" applyFont="1" applyAlignment="1">
      <alignment horizontal="right"/>
    </xf>
    <xf numFmtId="3" fontId="14" fillId="0" borderId="1" xfId="0" applyNumberFormat="1" applyFont="1" applyBorder="1"/>
    <xf numFmtId="3" fontId="14" fillId="0" borderId="0" xfId="0" applyNumberFormat="1" applyFont="1" applyFill="1"/>
    <xf numFmtId="164" fontId="14" fillId="0" borderId="0" xfId="1" applyNumberFormat="1" applyFont="1" applyFill="1" applyBorder="1" applyProtection="1">
      <protection locked="0"/>
    </xf>
    <xf numFmtId="3" fontId="13" fillId="0" borderId="2" xfId="0" applyNumberFormat="1" applyFont="1" applyBorder="1"/>
    <xf numFmtId="3" fontId="17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7" fillId="5" borderId="1" xfId="3" applyFont="1" applyFill="1" applyBorder="1" applyAlignment="1">
      <alignment horizontal="left" vertical="top" wrapText="1"/>
    </xf>
    <xf numFmtId="0" fontId="8" fillId="5" borderId="17" xfId="3" applyFont="1" applyFill="1" applyBorder="1" applyAlignment="1">
      <alignment horizontal="center" vertical="center" wrapText="1"/>
    </xf>
    <xf numFmtId="0" fontId="1" fillId="0" borderId="0" xfId="3"/>
    <xf numFmtId="0" fontId="6" fillId="6" borderId="1" xfId="3" applyFont="1" applyFill="1" applyBorder="1" applyAlignment="1">
      <alignment horizontal="left" vertical="top" wrapText="1"/>
    </xf>
    <xf numFmtId="0" fontId="6" fillId="6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14" fontId="1" fillId="0" borderId="0" xfId="3" applyNumberFormat="1"/>
    <xf numFmtId="165" fontId="14" fillId="0" borderId="16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 wrapText="1"/>
    </xf>
    <xf numFmtId="0" fontId="15" fillId="0" borderId="6" xfId="0" applyNumberFormat="1" applyFont="1" applyBorder="1" applyAlignment="1">
      <alignment horizontal="center" wrapText="1"/>
    </xf>
    <xf numFmtId="0" fontId="15" fillId="0" borderId="17" xfId="0" applyNumberFormat="1" applyFont="1" applyBorder="1" applyAlignment="1">
      <alignment horizontal="center" wrapText="1"/>
    </xf>
    <xf numFmtId="3" fontId="14" fillId="0" borderId="1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ylmodell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r"/>
      <sheetName val="Blad2"/>
    </sheetNames>
    <sheetDataSet>
      <sheetData sheetId="0">
        <row r="2">
          <cell r="B2" t="str">
            <v>Hjältevadshus</v>
          </cell>
          <cell r="C2" t="str">
            <v>BoKlok</v>
          </cell>
          <cell r="D2" t="str">
            <v>NCC</v>
          </cell>
          <cell r="E2" t="str">
            <v>Villa VIDA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showGridLines="0" workbookViewId="0">
      <selection activeCell="E12" sqref="E12"/>
    </sheetView>
  </sheetViews>
  <sheetFormatPr defaultColWidth="9.1328125" defaultRowHeight="14.25" x14ac:dyDescent="0.45"/>
  <cols>
    <col min="1" max="1" width="9.1328125" style="8"/>
    <col min="2" max="2" width="39" style="8" customWidth="1"/>
    <col min="3" max="3" width="23.73046875" style="8" customWidth="1"/>
    <col min="4" max="16384" width="9.1328125" style="8"/>
  </cols>
  <sheetData>
    <row r="1" spans="2:6" ht="28.5" customHeight="1" x14ac:dyDescent="0.45"/>
    <row r="3" spans="2:6" ht="15.75" x14ac:dyDescent="0.5">
      <c r="B3" s="9" t="s">
        <v>28</v>
      </c>
      <c r="C3" s="11" t="s">
        <v>29</v>
      </c>
    </row>
    <row r="4" spans="2:6" ht="18" customHeight="1" x14ac:dyDescent="0.5">
      <c r="B4" s="12" t="s">
        <v>30</v>
      </c>
      <c r="C4" s="56">
        <v>18100</v>
      </c>
      <c r="E4" s="6"/>
      <c r="F4" s="5" t="s">
        <v>16</v>
      </c>
    </row>
    <row r="5" spans="2:6" ht="18" customHeight="1" x14ac:dyDescent="0.5">
      <c r="B5" s="12" t="s">
        <v>31</v>
      </c>
      <c r="C5" s="56">
        <v>750</v>
      </c>
    </row>
    <row r="6" spans="2:6" ht="18" customHeight="1" x14ac:dyDescent="0.5">
      <c r="B6" s="12" t="s">
        <v>32</v>
      </c>
      <c r="C6" s="56">
        <v>0</v>
      </c>
    </row>
    <row r="7" spans="2:6" ht="32.25" customHeight="1" x14ac:dyDescent="0.5">
      <c r="B7" s="12" t="s">
        <v>33</v>
      </c>
      <c r="C7" s="56"/>
    </row>
    <row r="8" spans="2:6" ht="18" customHeight="1" x14ac:dyDescent="0.5">
      <c r="B8" s="12" t="s">
        <v>34</v>
      </c>
      <c r="C8" s="56">
        <v>1500</v>
      </c>
    </row>
    <row r="9" spans="2:6" ht="18" customHeight="1" x14ac:dyDescent="0.5">
      <c r="B9" s="12" t="s">
        <v>35</v>
      </c>
      <c r="C9" s="56">
        <v>1000</v>
      </c>
    </row>
    <row r="10" spans="2:6" ht="26.25" customHeight="1" x14ac:dyDescent="0.5">
      <c r="B10" s="12" t="s">
        <v>36</v>
      </c>
      <c r="C10" s="55">
        <f>(C4+C5+C6+C7+C8+C9)*0.25</f>
        <v>5337.5</v>
      </c>
    </row>
    <row r="11" spans="2:6" ht="17.25" customHeight="1" x14ac:dyDescent="0.5">
      <c r="B11" s="12" t="s">
        <v>37</v>
      </c>
      <c r="C11" s="55">
        <f>SUM(C4:C10)</f>
        <v>26687.5</v>
      </c>
    </row>
    <row r="12" spans="2:6" ht="31.5" customHeight="1" x14ac:dyDescent="0.5">
      <c r="B12" s="12" t="s">
        <v>42</v>
      </c>
      <c r="C12" s="57">
        <v>1500</v>
      </c>
    </row>
    <row r="13" spans="2:6" ht="31.5" customHeight="1" x14ac:dyDescent="0.5">
      <c r="B13" s="10" t="s">
        <v>38</v>
      </c>
      <c r="C13" s="56">
        <v>500</v>
      </c>
    </row>
    <row r="14" spans="2:6" ht="31.5" customHeight="1" thickBot="1" x14ac:dyDescent="0.55000000000000004">
      <c r="B14" s="12" t="s">
        <v>39</v>
      </c>
      <c r="C14" s="58">
        <v>300</v>
      </c>
    </row>
    <row r="15" spans="2:6" ht="29.25" customHeight="1" thickBot="1" x14ac:dyDescent="0.6">
      <c r="B15" s="9" t="s">
        <v>40</v>
      </c>
      <c r="C15" s="13">
        <f>SUM(C11:C14)</f>
        <v>28987.5</v>
      </c>
    </row>
    <row r="16" spans="2:6" ht="29.25" customHeight="1" x14ac:dyDescent="0.45"/>
    <row r="17" ht="18" customHeight="1" x14ac:dyDescent="0.45"/>
    <row r="18" ht="18" customHeight="1" x14ac:dyDescent="0.45"/>
  </sheetData>
  <sheetProtection password="E666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zoomScaleNormal="100" workbookViewId="0">
      <selection activeCell="K12" sqref="K12"/>
    </sheetView>
  </sheetViews>
  <sheetFormatPr defaultColWidth="9.1328125" defaultRowHeight="12.75" x14ac:dyDescent="0.35"/>
  <cols>
    <col min="1" max="1" width="39.265625" style="1" customWidth="1"/>
    <col min="2" max="12" width="10.73046875" style="1" customWidth="1"/>
    <col min="13" max="13" width="9.1328125" style="1"/>
    <col min="14" max="15" width="12.59765625" style="1" customWidth="1"/>
    <col min="16" max="16384" width="9.1328125" style="1"/>
  </cols>
  <sheetData>
    <row r="1" spans="1:17" s="3" customFormat="1" ht="27.85" customHeight="1" x14ac:dyDescent="0.4">
      <c r="A1" s="15" t="s">
        <v>49</v>
      </c>
      <c r="B1" s="16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s="2" customFormat="1" ht="16.5" customHeight="1" x14ac:dyDescent="0.4">
      <c r="A2" s="17"/>
      <c r="B2" s="49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17"/>
      <c r="N2" s="29" t="s">
        <v>43</v>
      </c>
      <c r="O2" s="28"/>
    </row>
    <row r="3" spans="1:17" s="2" customFormat="1" ht="16.5" customHeight="1" x14ac:dyDescent="0.35">
      <c r="A3" s="18" t="s">
        <v>9</v>
      </c>
      <c r="B3" s="18">
        <f>G14</f>
        <v>1500</v>
      </c>
      <c r="C3" s="18">
        <f t="shared" ref="C3:L3" si="0">B3*(1+$G$17)</f>
        <v>1515</v>
      </c>
      <c r="D3" s="18">
        <f t="shared" si="0"/>
        <v>1530.15</v>
      </c>
      <c r="E3" s="18">
        <f t="shared" si="0"/>
        <v>1545.4515000000001</v>
      </c>
      <c r="F3" s="18">
        <f t="shared" si="0"/>
        <v>1560.9060150000003</v>
      </c>
      <c r="G3" s="18">
        <f t="shared" si="0"/>
        <v>1576.5150751500003</v>
      </c>
      <c r="H3" s="18">
        <f t="shared" si="0"/>
        <v>1592.2802259015002</v>
      </c>
      <c r="I3" s="18">
        <f t="shared" si="0"/>
        <v>1608.2030281605153</v>
      </c>
      <c r="J3" s="18">
        <f t="shared" si="0"/>
        <v>1624.2850584421203</v>
      </c>
      <c r="K3" s="18">
        <f t="shared" si="0"/>
        <v>1640.5279090265415</v>
      </c>
      <c r="L3" s="18">
        <f t="shared" si="0"/>
        <v>1656.9331881168068</v>
      </c>
      <c r="M3" s="17"/>
      <c r="N3" s="88" t="s">
        <v>76</v>
      </c>
      <c r="O3" s="89"/>
    </row>
    <row r="4" spans="1:17" s="2" customFormat="1" ht="16.5" customHeight="1" x14ac:dyDescent="0.35">
      <c r="A4" s="18" t="s">
        <v>19</v>
      </c>
      <c r="B4" s="18">
        <f>-G15</f>
        <v>-380</v>
      </c>
      <c r="C4" s="18">
        <f t="shared" ref="C4:L4" si="1">B4*(1+$G$18)</f>
        <v>-383.8</v>
      </c>
      <c r="D4" s="18">
        <f t="shared" si="1"/>
        <v>-387.63800000000003</v>
      </c>
      <c r="E4" s="18">
        <f t="shared" si="1"/>
        <v>-391.51438000000002</v>
      </c>
      <c r="F4" s="18">
        <f t="shared" si="1"/>
        <v>-395.42952380000003</v>
      </c>
      <c r="G4" s="18">
        <f t="shared" si="1"/>
        <v>-399.38381903800001</v>
      </c>
      <c r="H4" s="18">
        <f t="shared" si="1"/>
        <v>-403.37765722838003</v>
      </c>
      <c r="I4" s="18">
        <f t="shared" si="1"/>
        <v>-407.41143380066381</v>
      </c>
      <c r="J4" s="18">
        <f t="shared" si="1"/>
        <v>-411.48554813867048</v>
      </c>
      <c r="K4" s="18">
        <f t="shared" si="1"/>
        <v>-415.60040362005719</v>
      </c>
      <c r="L4" s="18">
        <f t="shared" si="1"/>
        <v>-419.75640765625775</v>
      </c>
      <c r="M4" s="17"/>
      <c r="N4" s="82" t="s">
        <v>77</v>
      </c>
      <c r="O4" s="24">
        <f>B3*35/12</f>
        <v>4375</v>
      </c>
    </row>
    <row r="5" spans="1:17" s="3" customFormat="1" ht="16.5" customHeight="1" x14ac:dyDescent="0.4">
      <c r="A5" s="65" t="s">
        <v>54</v>
      </c>
      <c r="B5" s="18">
        <f>-G16</f>
        <v>0</v>
      </c>
      <c r="C5" s="18">
        <f>B5*(1+$G$18)</f>
        <v>0</v>
      </c>
      <c r="D5" s="18">
        <f t="shared" ref="D5:L5" si="2">C5*(1+$G$18)</f>
        <v>0</v>
      </c>
      <c r="E5" s="18">
        <f t="shared" si="2"/>
        <v>0</v>
      </c>
      <c r="F5" s="18">
        <f t="shared" si="2"/>
        <v>0</v>
      </c>
      <c r="G5" s="18">
        <f t="shared" si="2"/>
        <v>0</v>
      </c>
      <c r="H5" s="18">
        <f t="shared" si="2"/>
        <v>0</v>
      </c>
      <c r="I5" s="18">
        <f t="shared" si="2"/>
        <v>0</v>
      </c>
      <c r="J5" s="18">
        <f t="shared" si="2"/>
        <v>0</v>
      </c>
      <c r="K5" s="18">
        <f t="shared" si="2"/>
        <v>0</v>
      </c>
      <c r="L5" s="18">
        <f t="shared" si="2"/>
        <v>0</v>
      </c>
      <c r="M5" s="14"/>
      <c r="N5" s="83" t="s">
        <v>78</v>
      </c>
      <c r="O5" s="24">
        <f>B3*50/12</f>
        <v>6250</v>
      </c>
      <c r="P5" s="7"/>
      <c r="Q5" s="7"/>
    </row>
    <row r="6" spans="1:17" s="2" customFormat="1" ht="16.5" customHeight="1" x14ac:dyDescent="0.4">
      <c r="A6" s="19" t="s">
        <v>11</v>
      </c>
      <c r="B6" s="20">
        <f>SUM(B3:B5)</f>
        <v>1120</v>
      </c>
      <c r="C6" s="20">
        <f t="shared" ref="C6:L6" si="3">SUM(C3:C5)</f>
        <v>1131.2</v>
      </c>
      <c r="D6" s="20">
        <f t="shared" si="3"/>
        <v>1142.5120000000002</v>
      </c>
      <c r="E6" s="20">
        <f t="shared" si="3"/>
        <v>1153.93712</v>
      </c>
      <c r="F6" s="20">
        <f t="shared" si="3"/>
        <v>1165.4764912000003</v>
      </c>
      <c r="G6" s="20">
        <f t="shared" si="3"/>
        <v>1177.1312561120003</v>
      </c>
      <c r="H6" s="20">
        <f t="shared" si="3"/>
        <v>1188.9025686731202</v>
      </c>
      <c r="I6" s="20">
        <f t="shared" si="3"/>
        <v>1200.7915943598514</v>
      </c>
      <c r="J6" s="20">
        <f t="shared" si="3"/>
        <v>1212.7995103034498</v>
      </c>
      <c r="K6" s="20">
        <f t="shared" si="3"/>
        <v>1224.9275054064842</v>
      </c>
      <c r="L6" s="20">
        <f t="shared" si="3"/>
        <v>1237.176780460549</v>
      </c>
      <c r="M6" s="17"/>
      <c r="N6" s="83" t="s">
        <v>79</v>
      </c>
      <c r="O6" s="24">
        <f>B3*70/12</f>
        <v>8750</v>
      </c>
    </row>
    <row r="7" spans="1:17" s="2" customFormat="1" ht="16.5" customHeight="1" x14ac:dyDescent="0.35">
      <c r="A7" s="17" t="s">
        <v>15</v>
      </c>
      <c r="B7" s="21">
        <f>B6/(1+$G$19)</f>
        <v>1076.9230769230769</v>
      </c>
      <c r="C7" s="21">
        <f t="shared" ref="C7:K7" si="4">C6/(1+$G$19)^C2</f>
        <v>1045.8579881656804</v>
      </c>
      <c r="D7" s="21">
        <f t="shared" si="4"/>
        <v>1015.6890077378243</v>
      </c>
      <c r="E7" s="21">
        <f t="shared" si="4"/>
        <v>986.3902863607716</v>
      </c>
      <c r="F7" s="21">
        <f t="shared" si="4"/>
        <v>957.93672040805711</v>
      </c>
      <c r="G7" s="21">
        <f t="shared" si="4"/>
        <v>930.3039303962862</v>
      </c>
      <c r="H7" s="21">
        <f t="shared" si="4"/>
        <v>903.46824009639329</v>
      </c>
      <c r="I7" s="21">
        <f t="shared" si="4"/>
        <v>877.40665624745873</v>
      </c>
      <c r="J7" s="21">
        <f t="shared" si="4"/>
        <v>852.09684885570493</v>
      </c>
      <c r="K7" s="18">
        <f t="shared" si="4"/>
        <v>827.51713206179033</v>
      </c>
      <c r="L7" s="22"/>
      <c r="M7" s="17"/>
      <c r="N7" s="84" t="s">
        <v>80</v>
      </c>
      <c r="O7" s="24">
        <f>B3*80/12</f>
        <v>10000</v>
      </c>
    </row>
    <row r="8" spans="1:17" s="2" customFormat="1" ht="16.5" customHeight="1" x14ac:dyDescent="0.35">
      <c r="A8" s="17" t="s">
        <v>12</v>
      </c>
      <c r="B8" s="17"/>
      <c r="C8" s="23"/>
      <c r="D8" s="23"/>
      <c r="E8" s="23"/>
      <c r="F8" s="23"/>
      <c r="G8" s="23"/>
      <c r="H8" s="23"/>
      <c r="I8" s="23"/>
      <c r="J8" s="23"/>
      <c r="K8" s="24">
        <f>L6/$G$20</f>
        <v>30929.419511513726</v>
      </c>
      <c r="L8" s="17"/>
      <c r="M8" s="17"/>
      <c r="N8" s="17"/>
      <c r="O8" s="17"/>
    </row>
    <row r="9" spans="1:17" s="2" customFormat="1" ht="16.5" customHeight="1" x14ac:dyDescent="0.35">
      <c r="A9" s="17"/>
      <c r="B9" s="17"/>
      <c r="C9" s="23"/>
      <c r="D9" s="23"/>
      <c r="E9" s="23"/>
      <c r="F9" s="23"/>
      <c r="G9" s="23"/>
      <c r="H9" s="23"/>
      <c r="I9" s="23"/>
      <c r="J9" s="23"/>
      <c r="K9" s="23"/>
      <c r="L9" s="17"/>
      <c r="M9" s="17"/>
      <c r="N9" s="17"/>
      <c r="O9" s="17"/>
    </row>
    <row r="10" spans="1:17" s="2" customFormat="1" ht="16.5" customHeight="1" thickBot="1" x14ac:dyDescent="0.45">
      <c r="A10" s="68" t="s">
        <v>41</v>
      </c>
      <c r="B10" s="25"/>
      <c r="C10" s="17"/>
      <c r="D10" s="26" t="s">
        <v>21</v>
      </c>
      <c r="E10" s="27"/>
      <c r="F10" s="28"/>
      <c r="G10" s="17"/>
      <c r="H10" s="29" t="s">
        <v>22</v>
      </c>
      <c r="I10" s="30"/>
      <c r="J10" s="28"/>
      <c r="K10" s="31"/>
      <c r="L10" s="22"/>
      <c r="M10" s="17"/>
      <c r="N10" s="17"/>
      <c r="O10" s="17"/>
    </row>
    <row r="11" spans="1:17" s="2" customFormat="1" ht="16.5" customHeight="1" x14ac:dyDescent="0.35">
      <c r="A11" s="21" t="s">
        <v>13</v>
      </c>
      <c r="B11" s="18">
        <f>SUM(B7:K7)</f>
        <v>9473.5898872530433</v>
      </c>
      <c r="C11" s="17"/>
      <c r="D11" s="32" t="s">
        <v>53</v>
      </c>
      <c r="E11" s="33"/>
      <c r="F11" s="33"/>
      <c r="G11" s="59">
        <v>1754</v>
      </c>
      <c r="H11" s="50" t="s">
        <v>7</v>
      </c>
      <c r="I11" s="33"/>
      <c r="J11" s="33"/>
      <c r="K11" s="61">
        <v>0.02</v>
      </c>
      <c r="L11" s="17"/>
      <c r="M11" s="17"/>
      <c r="N11" s="17"/>
      <c r="O11" s="17"/>
    </row>
    <row r="12" spans="1:17" s="2" customFormat="1" ht="16.5" customHeight="1" x14ac:dyDescent="0.35">
      <c r="A12" s="18" t="s">
        <v>14</v>
      </c>
      <c r="B12" s="18">
        <f>K8/(1+$G$19)^K2</f>
        <v>20894.807584560207</v>
      </c>
      <c r="C12" s="17"/>
      <c r="D12" s="34" t="s">
        <v>56</v>
      </c>
      <c r="E12" s="35"/>
      <c r="F12" s="35"/>
      <c r="G12" s="59">
        <v>29000</v>
      </c>
      <c r="H12" s="51" t="s">
        <v>8</v>
      </c>
      <c r="I12" s="22"/>
      <c r="J12" s="22"/>
      <c r="K12" s="62">
        <v>1.4999999999999999E-2</v>
      </c>
      <c r="L12" s="17"/>
      <c r="M12" s="17"/>
      <c r="N12" s="17"/>
      <c r="O12" s="17"/>
    </row>
    <row r="13" spans="1:17" s="2" customFormat="1" ht="16.5" customHeight="1" thickBot="1" x14ac:dyDescent="0.45">
      <c r="A13" s="19" t="s">
        <v>51</v>
      </c>
      <c r="B13" s="20">
        <f>SUM(B11:B12)</f>
        <v>30368.397471813252</v>
      </c>
      <c r="C13" s="17"/>
      <c r="D13" s="34" t="s">
        <v>47</v>
      </c>
      <c r="G13" s="59">
        <v>0</v>
      </c>
      <c r="H13" s="37" t="s">
        <v>24</v>
      </c>
      <c r="I13" s="37"/>
      <c r="J13" s="37"/>
      <c r="K13" s="63">
        <v>0.8</v>
      </c>
      <c r="L13" s="17"/>
      <c r="M13" s="17"/>
      <c r="N13" s="17"/>
      <c r="O13" s="17"/>
    </row>
    <row r="14" spans="1:17" s="2" customFormat="1" ht="16.5" customHeight="1" x14ac:dyDescent="0.35">
      <c r="A14" s="38" t="s">
        <v>17</v>
      </c>
      <c r="B14" s="39">
        <f>-G12</f>
        <v>-29000</v>
      </c>
      <c r="C14" s="17"/>
      <c r="D14" s="34" t="s">
        <v>2</v>
      </c>
      <c r="E14" s="35"/>
      <c r="F14" s="35"/>
      <c r="G14" s="59">
        <v>1500</v>
      </c>
      <c r="H14" s="17"/>
      <c r="I14" s="17"/>
      <c r="J14" s="17"/>
      <c r="K14" s="17"/>
      <c r="L14" s="17"/>
      <c r="M14" s="17"/>
      <c r="N14" s="17"/>
      <c r="O14" s="17"/>
    </row>
    <row r="15" spans="1:17" s="2" customFormat="1" ht="16.5" customHeight="1" x14ac:dyDescent="0.35">
      <c r="A15" s="5" t="s">
        <v>44</v>
      </c>
      <c r="B15" s="18">
        <f>G13</f>
        <v>0</v>
      </c>
      <c r="C15" s="17"/>
      <c r="D15" s="34" t="s">
        <v>3</v>
      </c>
      <c r="E15" s="35"/>
      <c r="F15" s="35"/>
      <c r="G15" s="59">
        <v>380</v>
      </c>
      <c r="H15" s="17"/>
      <c r="I15" s="17"/>
      <c r="J15" s="17"/>
      <c r="K15" s="17"/>
      <c r="L15" s="17"/>
      <c r="M15" s="17"/>
      <c r="N15" s="17"/>
      <c r="O15" s="17"/>
    </row>
    <row r="16" spans="1:17" s="2" customFormat="1" ht="16.5" customHeight="1" x14ac:dyDescent="0.4">
      <c r="A16" s="20" t="s">
        <v>18</v>
      </c>
      <c r="B16" s="20">
        <f>SUM(B13:B15)</f>
        <v>1368.3974718132522</v>
      </c>
      <c r="C16" s="17"/>
      <c r="D16" s="34" t="s">
        <v>55</v>
      </c>
      <c r="E16" s="35"/>
      <c r="F16" s="35"/>
      <c r="G16" s="59">
        <v>0</v>
      </c>
      <c r="H16" s="22"/>
      <c r="I16" s="22"/>
      <c r="J16" s="22"/>
      <c r="K16" s="36"/>
      <c r="L16" s="17" t="s">
        <v>16</v>
      </c>
      <c r="M16" s="17"/>
      <c r="N16" s="17"/>
      <c r="O16" s="17"/>
    </row>
    <row r="17" spans="1:15" s="2" customFormat="1" ht="16.5" customHeight="1" x14ac:dyDescent="0.4">
      <c r="A17" s="41"/>
      <c r="B17" s="41"/>
      <c r="C17" s="17"/>
      <c r="D17" s="40" t="s">
        <v>4</v>
      </c>
      <c r="E17" s="35"/>
      <c r="F17" s="35"/>
      <c r="G17" s="60">
        <v>0.01</v>
      </c>
      <c r="H17" s="22"/>
      <c r="I17" s="22"/>
      <c r="J17" s="22"/>
      <c r="K17" s="46"/>
      <c r="L17" s="17"/>
      <c r="M17" s="17"/>
      <c r="N17" s="17"/>
      <c r="O17" s="17"/>
    </row>
    <row r="18" spans="1:15" s="2" customFormat="1" ht="16.5" customHeight="1" thickBot="1" x14ac:dyDescent="0.45">
      <c r="A18" s="41"/>
      <c r="B18" s="41"/>
      <c r="C18" s="17"/>
      <c r="D18" s="42" t="s">
        <v>20</v>
      </c>
      <c r="E18" s="43"/>
      <c r="F18" s="43"/>
      <c r="G18" s="60">
        <v>0.01</v>
      </c>
      <c r="H18" s="22"/>
      <c r="I18" s="22"/>
      <c r="J18" s="22"/>
      <c r="K18" s="46"/>
      <c r="L18" s="17"/>
      <c r="M18" s="17"/>
      <c r="N18" s="17"/>
      <c r="O18" s="17"/>
    </row>
    <row r="19" spans="1:15" s="2" customFormat="1" ht="16.5" customHeight="1" x14ac:dyDescent="0.35">
      <c r="A19" s="47"/>
      <c r="B19" s="17"/>
      <c r="C19" s="17"/>
      <c r="D19" s="44" t="s">
        <v>5</v>
      </c>
      <c r="E19" s="45"/>
      <c r="F19" s="45"/>
      <c r="G19" s="60">
        <v>0.04</v>
      </c>
      <c r="H19" s="17"/>
      <c r="I19" s="17"/>
      <c r="J19" s="17"/>
      <c r="K19" s="17"/>
      <c r="L19" s="17"/>
      <c r="M19" s="17"/>
      <c r="N19" s="17"/>
      <c r="O19" s="17"/>
    </row>
    <row r="20" spans="1:15" s="2" customFormat="1" ht="16.5" customHeight="1" thickBot="1" x14ac:dyDescent="0.4">
      <c r="A20" s="47"/>
      <c r="B20" s="17"/>
      <c r="C20" s="17"/>
      <c r="D20" s="42" t="s">
        <v>6</v>
      </c>
      <c r="E20" s="43"/>
      <c r="F20" s="43"/>
      <c r="G20" s="60">
        <v>0.04</v>
      </c>
      <c r="H20" s="17"/>
      <c r="I20" s="17"/>
      <c r="J20" s="17"/>
      <c r="K20" s="17"/>
      <c r="L20" s="17"/>
      <c r="M20" s="17"/>
      <c r="N20" s="17"/>
      <c r="O20" s="17"/>
    </row>
    <row r="21" spans="1:15" s="2" customFormat="1" ht="19.5" customHeight="1" x14ac:dyDescent="0.35">
      <c r="A21" s="47"/>
      <c r="B21" s="17"/>
      <c r="C21" s="17"/>
      <c r="D21" s="51"/>
      <c r="E21" s="22"/>
      <c r="F21" s="22"/>
      <c r="G21" s="67"/>
      <c r="H21" s="17"/>
      <c r="I21" s="17"/>
      <c r="J21" s="17"/>
      <c r="K21" s="17"/>
      <c r="L21" s="17"/>
      <c r="M21" s="66"/>
      <c r="N21" s="17"/>
      <c r="O21" s="17"/>
    </row>
    <row r="22" spans="1:15" s="2" customFormat="1" ht="19.5" customHeight="1" x14ac:dyDescent="0.35">
      <c r="A22" s="52"/>
      <c r="B22" s="53"/>
      <c r="C22" s="53"/>
      <c r="D22" s="54"/>
      <c r="E22" s="52"/>
      <c r="F22" s="52"/>
      <c r="G22" s="53"/>
      <c r="H22" s="53"/>
      <c r="I22" s="53"/>
      <c r="J22" s="53"/>
      <c r="K22" s="53"/>
      <c r="L22" s="53"/>
      <c r="M22" s="17"/>
      <c r="N22" s="17"/>
      <c r="O22" s="17"/>
    </row>
    <row r="23" spans="1:15" ht="18.75" customHeight="1" x14ac:dyDescent="0.4">
      <c r="A23" s="85" t="s">
        <v>50</v>
      </c>
      <c r="B23" s="86"/>
      <c r="C23" s="86"/>
      <c r="D23" s="86"/>
      <c r="E23" s="8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4" customFormat="1" ht="17.350000000000001" customHeight="1" x14ac:dyDescent="0.95">
      <c r="A24" s="71" t="s">
        <v>23</v>
      </c>
      <c r="B24" s="70">
        <f t="shared" ref="B24:K24" si="5">B2</f>
        <v>1</v>
      </c>
      <c r="C24" s="70">
        <f t="shared" si="5"/>
        <v>2</v>
      </c>
      <c r="D24" s="70">
        <f t="shared" si="5"/>
        <v>3</v>
      </c>
      <c r="E24" s="70">
        <f t="shared" si="5"/>
        <v>4</v>
      </c>
      <c r="F24" s="70">
        <f t="shared" si="5"/>
        <v>5</v>
      </c>
      <c r="G24" s="70">
        <f t="shared" si="5"/>
        <v>6</v>
      </c>
      <c r="H24" s="70">
        <f t="shared" si="5"/>
        <v>7</v>
      </c>
      <c r="I24" s="70">
        <f t="shared" si="5"/>
        <v>8</v>
      </c>
      <c r="J24" s="70">
        <f t="shared" si="5"/>
        <v>9</v>
      </c>
      <c r="K24" s="70">
        <f t="shared" si="5"/>
        <v>10</v>
      </c>
      <c r="L24" s="69"/>
      <c r="M24" s="64"/>
      <c r="N24" s="64"/>
      <c r="O24" s="64"/>
    </row>
    <row r="25" spans="1:15" s="2" customFormat="1" ht="17.350000000000001" customHeight="1" x14ac:dyDescent="0.35">
      <c r="A25" s="17" t="s">
        <v>9</v>
      </c>
      <c r="B25" s="18">
        <f>G11*G14/1000</f>
        <v>2631</v>
      </c>
      <c r="C25" s="18">
        <f t="shared" ref="C25:K25" si="6">B25*(1+$G$17)</f>
        <v>2657.31</v>
      </c>
      <c r="D25" s="18">
        <f t="shared" si="6"/>
        <v>2683.8831</v>
      </c>
      <c r="E25" s="18">
        <f t="shared" si="6"/>
        <v>2710.721931</v>
      </c>
      <c r="F25" s="18">
        <f t="shared" si="6"/>
        <v>2737.8291503099999</v>
      </c>
      <c r="G25" s="18">
        <f t="shared" si="6"/>
        <v>2765.2074418131001</v>
      </c>
      <c r="H25" s="18">
        <f t="shared" si="6"/>
        <v>2792.8595162312313</v>
      </c>
      <c r="I25" s="18">
        <f t="shared" si="6"/>
        <v>2820.7881113935437</v>
      </c>
      <c r="J25" s="18">
        <f t="shared" si="6"/>
        <v>2848.9959925074791</v>
      </c>
      <c r="K25" s="18">
        <f t="shared" si="6"/>
        <v>2877.4859524325539</v>
      </c>
      <c r="L25" s="17"/>
      <c r="M25" s="17"/>
      <c r="N25" s="17"/>
      <c r="O25" s="17"/>
    </row>
    <row r="26" spans="1:15" s="2" customFormat="1" ht="17.350000000000001" customHeight="1" x14ac:dyDescent="0.35">
      <c r="A26" s="17" t="s">
        <v>10</v>
      </c>
      <c r="B26" s="18">
        <f>-G11*G15/1000</f>
        <v>-666.52</v>
      </c>
      <c r="C26" s="18">
        <f t="shared" ref="C26:K26" si="7">B26*(1+$G$18)</f>
        <v>-673.18520000000001</v>
      </c>
      <c r="D26" s="18">
        <f t="shared" si="7"/>
        <v>-679.91705200000001</v>
      </c>
      <c r="E26" s="18">
        <f t="shared" si="7"/>
        <v>-686.71622251999997</v>
      </c>
      <c r="F26" s="18">
        <f t="shared" si="7"/>
        <v>-693.58338474519996</v>
      </c>
      <c r="G26" s="18">
        <f t="shared" si="7"/>
        <v>-700.51921859265201</v>
      </c>
      <c r="H26" s="18">
        <f t="shared" si="7"/>
        <v>-707.5244107785785</v>
      </c>
      <c r="I26" s="18">
        <f t="shared" si="7"/>
        <v>-714.59965488636431</v>
      </c>
      <c r="J26" s="18">
        <f t="shared" si="7"/>
        <v>-721.74565143522796</v>
      </c>
      <c r="K26" s="18">
        <f t="shared" si="7"/>
        <v>-728.96310794958026</v>
      </c>
      <c r="L26" s="17"/>
      <c r="M26" s="17"/>
      <c r="N26" s="17"/>
      <c r="O26" s="17"/>
    </row>
    <row r="27" spans="1:15" s="2" customFormat="1" ht="17.350000000000001" customHeight="1" x14ac:dyDescent="0.35">
      <c r="A27" s="17" t="s">
        <v>0</v>
      </c>
      <c r="B27" s="18">
        <f t="shared" ref="B27:K27" si="8">$G$12*$G$11/1000*-$K$11</f>
        <v>-1017.32</v>
      </c>
      <c r="C27" s="18">
        <f t="shared" si="8"/>
        <v>-1017.32</v>
      </c>
      <c r="D27" s="18">
        <f t="shared" si="8"/>
        <v>-1017.32</v>
      </c>
      <c r="E27" s="18">
        <f t="shared" si="8"/>
        <v>-1017.32</v>
      </c>
      <c r="F27" s="18">
        <f t="shared" si="8"/>
        <v>-1017.32</v>
      </c>
      <c r="G27" s="18">
        <f t="shared" si="8"/>
        <v>-1017.32</v>
      </c>
      <c r="H27" s="18">
        <f t="shared" si="8"/>
        <v>-1017.32</v>
      </c>
      <c r="I27" s="18">
        <f t="shared" si="8"/>
        <v>-1017.32</v>
      </c>
      <c r="J27" s="18">
        <f t="shared" si="8"/>
        <v>-1017.32</v>
      </c>
      <c r="K27" s="18">
        <f t="shared" si="8"/>
        <v>-1017.32</v>
      </c>
      <c r="L27" s="17"/>
      <c r="M27" s="17"/>
      <c r="N27" s="17"/>
      <c r="O27" s="17"/>
    </row>
    <row r="28" spans="1:15" s="3" customFormat="1" ht="17.350000000000001" customHeight="1" x14ac:dyDescent="0.4">
      <c r="A28" s="17" t="s">
        <v>25</v>
      </c>
      <c r="B28" s="18">
        <f>$G$12*$G$11/1000*-$K$12*$K$13</f>
        <v>-610.39200000000005</v>
      </c>
      <c r="C28" s="18">
        <f t="shared" ref="C28:K28" si="9">$G$12*$G$11/1000*-$K$12*$K$13</f>
        <v>-610.39200000000005</v>
      </c>
      <c r="D28" s="18">
        <f t="shared" si="9"/>
        <v>-610.39200000000005</v>
      </c>
      <c r="E28" s="18">
        <f t="shared" si="9"/>
        <v>-610.39200000000005</v>
      </c>
      <c r="F28" s="18">
        <f t="shared" si="9"/>
        <v>-610.39200000000005</v>
      </c>
      <c r="G28" s="18">
        <f t="shared" si="9"/>
        <v>-610.39200000000005</v>
      </c>
      <c r="H28" s="18">
        <f t="shared" si="9"/>
        <v>-610.39200000000005</v>
      </c>
      <c r="I28" s="18">
        <f t="shared" si="9"/>
        <v>-610.39200000000005</v>
      </c>
      <c r="J28" s="18">
        <f t="shared" si="9"/>
        <v>-610.39200000000005</v>
      </c>
      <c r="K28" s="18">
        <f t="shared" si="9"/>
        <v>-610.39200000000005</v>
      </c>
      <c r="L28" s="17"/>
      <c r="M28" s="14"/>
      <c r="N28" s="14"/>
      <c r="O28" s="14"/>
    </row>
    <row r="29" spans="1:15" s="2" customFormat="1" ht="13.9" x14ac:dyDescent="0.4">
      <c r="A29" s="19" t="s">
        <v>1</v>
      </c>
      <c r="B29" s="20">
        <f>SUM(B25:B28)</f>
        <v>336.76799999999992</v>
      </c>
      <c r="C29" s="20">
        <f t="shared" ref="C29:K29" si="10">SUM(C25:C28)</f>
        <v>356.41279999999995</v>
      </c>
      <c r="D29" s="20">
        <f t="shared" si="10"/>
        <v>376.2540479999999</v>
      </c>
      <c r="E29" s="20">
        <f t="shared" si="10"/>
        <v>396.29370847999996</v>
      </c>
      <c r="F29" s="20">
        <f t="shared" si="10"/>
        <v>416.53376556479975</v>
      </c>
      <c r="G29" s="20">
        <f t="shared" si="10"/>
        <v>436.97622322044776</v>
      </c>
      <c r="H29" s="20">
        <f t="shared" si="10"/>
        <v>457.62310545265268</v>
      </c>
      <c r="I29" s="20">
        <f t="shared" si="10"/>
        <v>478.47645650717936</v>
      </c>
      <c r="J29" s="20">
        <f t="shared" si="10"/>
        <v>499.53834107225089</v>
      </c>
      <c r="K29" s="19">
        <f t="shared" si="10"/>
        <v>520.81084448297338</v>
      </c>
      <c r="L29" s="48"/>
    </row>
    <row r="30" spans="1:15" ht="15" customHeight="1" x14ac:dyDescent="0.35">
      <c r="A30" s="2"/>
      <c r="B30" s="2"/>
      <c r="C30" s="4"/>
      <c r="D30" s="2"/>
      <c r="E30" s="2"/>
      <c r="F30" s="2"/>
      <c r="G30" s="2"/>
      <c r="H30" s="2"/>
      <c r="I30" s="2"/>
      <c r="J30" s="2"/>
      <c r="K30" s="2"/>
      <c r="L30" s="2"/>
    </row>
    <row r="31" spans="1:15" ht="15" customHeight="1" x14ac:dyDescent="0.4">
      <c r="A31" s="14" t="s">
        <v>45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5" ht="15" customHeight="1" x14ac:dyDescent="0.35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 customHeight="1" x14ac:dyDescent="0.35">
      <c r="A33" s="17" t="s">
        <v>46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3.5" x14ac:dyDescent="0.35">
      <c r="A34" s="17" t="s">
        <v>48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3.5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</sheetData>
  <sheetProtection password="E666" sheet="1" objects="1" scenarios="1"/>
  <mergeCells count="2">
    <mergeCell ref="A23:E23"/>
    <mergeCell ref="N3:O3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90" orientation="landscape" r:id="rId1"/>
  <headerFooter alignWithMargins="0">
    <oddFooter>&amp;L&amp;6&amp;F&amp;A&amp;D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12" sqref="D12"/>
    </sheetView>
  </sheetViews>
  <sheetFormatPr defaultRowHeight="14.25" x14ac:dyDescent="0.45"/>
  <cols>
    <col min="1" max="1" width="32.3984375" style="74" customWidth="1"/>
    <col min="2" max="2" width="18.86328125" style="74" customWidth="1"/>
    <col min="3" max="3" width="16.265625" style="74" customWidth="1"/>
    <col min="4" max="16384" width="9.06640625" style="74"/>
  </cols>
  <sheetData>
    <row r="1" spans="1:3" ht="15.75" customHeight="1" x14ac:dyDescent="0.45">
      <c r="A1" s="72" t="s">
        <v>57</v>
      </c>
      <c r="B1" s="73"/>
      <c r="C1" s="73"/>
    </row>
    <row r="2" spans="1:3" x14ac:dyDescent="0.45">
      <c r="A2" s="75"/>
      <c r="B2" s="76" t="s">
        <v>58</v>
      </c>
      <c r="C2" s="76" t="s">
        <v>59</v>
      </c>
    </row>
    <row r="3" spans="1:3" ht="15.75" x14ac:dyDescent="0.45">
      <c r="A3" s="77" t="s">
        <v>60</v>
      </c>
      <c r="B3" s="78"/>
      <c r="C3" s="78"/>
    </row>
    <row r="4" spans="1:3" ht="15.75" x14ac:dyDescent="0.45">
      <c r="A4" s="77" t="s">
        <v>61</v>
      </c>
      <c r="B4" s="78">
        <v>18100</v>
      </c>
      <c r="C4" s="78">
        <v>19050</v>
      </c>
    </row>
    <row r="5" spans="1:3" ht="31.5" x14ac:dyDescent="0.45">
      <c r="A5" s="77" t="s">
        <v>62</v>
      </c>
      <c r="B5" s="78">
        <v>18800</v>
      </c>
      <c r="C5" s="78">
        <v>18400</v>
      </c>
    </row>
    <row r="6" spans="1:3" ht="15.75" x14ac:dyDescent="0.45">
      <c r="A6" s="77" t="s">
        <v>63</v>
      </c>
      <c r="B6" s="78">
        <v>-100</v>
      </c>
      <c r="C6" s="78">
        <v>-1500</v>
      </c>
    </row>
    <row r="7" spans="1:3" ht="15.75" x14ac:dyDescent="0.45">
      <c r="A7" s="77" t="s">
        <v>64</v>
      </c>
      <c r="B7" s="78">
        <v>-200</v>
      </c>
      <c r="C7" s="78">
        <v>-2000</v>
      </c>
    </row>
    <row r="8" spans="1:3" ht="15.75" x14ac:dyDescent="0.45">
      <c r="A8" s="77" t="s">
        <v>65</v>
      </c>
      <c r="B8" s="78">
        <v>750</v>
      </c>
      <c r="C8" s="78">
        <v>550</v>
      </c>
    </row>
    <row r="9" spans="1:3" ht="15.75" x14ac:dyDescent="0.45">
      <c r="A9" s="77" t="s">
        <v>66</v>
      </c>
      <c r="B9" s="78">
        <v>600</v>
      </c>
      <c r="C9" s="78">
        <v>450</v>
      </c>
    </row>
    <row r="10" spans="1:3" ht="15.75" x14ac:dyDescent="0.45">
      <c r="A10" s="77" t="s">
        <v>67</v>
      </c>
      <c r="B10" s="78">
        <v>500</v>
      </c>
      <c r="C10" s="78">
        <v>350</v>
      </c>
    </row>
    <row r="11" spans="1:3" ht="15.75" x14ac:dyDescent="0.45">
      <c r="A11" s="77" t="s">
        <v>68</v>
      </c>
      <c r="B11" s="78">
        <v>0</v>
      </c>
      <c r="C11" s="78">
        <v>700</v>
      </c>
    </row>
    <row r="12" spans="1:3" ht="15.75" x14ac:dyDescent="0.45">
      <c r="A12" s="77" t="s">
        <v>69</v>
      </c>
      <c r="B12" s="78">
        <v>500</v>
      </c>
      <c r="C12" s="78">
        <v>0</v>
      </c>
    </row>
    <row r="13" spans="1:3" ht="15.75" x14ac:dyDescent="0.45">
      <c r="A13" s="77" t="s">
        <v>70</v>
      </c>
      <c r="B13" s="78">
        <v>500</v>
      </c>
      <c r="C13" s="78">
        <v>50</v>
      </c>
    </row>
    <row r="14" spans="1:3" ht="15.75" x14ac:dyDescent="0.45">
      <c r="A14" s="77" t="s">
        <v>71</v>
      </c>
      <c r="B14" s="78">
        <v>500</v>
      </c>
      <c r="C14" s="78">
        <v>100</v>
      </c>
    </row>
    <row r="15" spans="1:3" ht="15.75" x14ac:dyDescent="0.45">
      <c r="A15" s="77" t="s">
        <v>72</v>
      </c>
      <c r="B15" s="78">
        <v>500</v>
      </c>
      <c r="C15" s="78">
        <v>-100</v>
      </c>
    </row>
    <row r="16" spans="1:3" ht="15.75" x14ac:dyDescent="0.45">
      <c r="A16" s="77" t="s">
        <v>73</v>
      </c>
      <c r="B16" s="78">
        <v>0</v>
      </c>
      <c r="C16" s="78">
        <v>-100</v>
      </c>
    </row>
    <row r="18" spans="1:1" ht="15.75" x14ac:dyDescent="0.45">
      <c r="A18" s="79" t="s">
        <v>26</v>
      </c>
    </row>
    <row r="19" spans="1:1" ht="15.75" x14ac:dyDescent="0.45">
      <c r="A19" s="79" t="s">
        <v>74</v>
      </c>
    </row>
    <row r="20" spans="1:1" ht="15.75" x14ac:dyDescent="0.45">
      <c r="A20" s="80" t="s">
        <v>75</v>
      </c>
    </row>
    <row r="21" spans="1:1" ht="15.75" x14ac:dyDescent="0.45">
      <c r="A21" s="80" t="s">
        <v>27</v>
      </c>
    </row>
    <row r="23" spans="1:1" x14ac:dyDescent="0.45">
      <c r="A23" s="81">
        <v>42822</v>
      </c>
    </row>
  </sheetData>
  <sheetProtection password="E666" sheet="1" objects="1" scenarios="1"/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81FA6BABFC5C40BD25BB0440EB49E4" ma:contentTypeVersion="0" ma:contentTypeDescription="Skapa ett nytt dokument." ma:contentTypeScope="" ma:versionID="877726864754efc891c5788530d6fa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C5C7104-CA33-455E-9875-DBFA8B693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7E00D5-2020-43CD-AB1C-952D810FC2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4360E7-CE1A-4EA1-A734-4E6B485FCF4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Inv kalkyl</vt:lpstr>
      <vt:lpstr>Drift kalkyl</vt:lpstr>
      <vt:lpstr>Priser</vt:lpstr>
    </vt:vector>
  </TitlesOfParts>
  <Company>Stockholms Kooperativa Bostadsförening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Sjöquist Peter</cp:lastModifiedBy>
  <cp:revision/>
  <cp:lastPrinted>2010-04-22T08:14:45Z</cp:lastPrinted>
  <dcterms:created xsi:type="dcterms:W3CDTF">2003-01-21T16:00:56Z</dcterms:created>
  <dcterms:modified xsi:type="dcterms:W3CDTF">2017-06-07T14:19:43Z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0x0101007C81FA6BABFC5C40BD25BB0440EB49E4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Comments">
    <vt:lpwstr/>
  </property>
  <property fmtid="{D5CDD505-2E9C-101B-9397-08002B2CF9AE}" pid="6" name="Template">
    <vt:lpwstr/>
  </property>
  <property fmtid="{D5CDD505-2E9C-101B-9397-08002B2CF9AE}" pid="7" name="Keywords">
    <vt:lpwstr/>
  </property>
  <property fmtid="{D5CDD505-2E9C-101B-9397-08002B2CF9AE}" pid="8" name="Creation date">
    <vt:lpwstr>1/21/2003 5:00:56 PM</vt:lpwstr>
  </property>
  <property fmtid="{D5CDD505-2E9C-101B-9397-08002B2CF9AE}" pid="9" name="Last author">
    <vt:lpwstr>Administrator</vt:lpwstr>
  </property>
  <property fmtid="{D5CDD505-2E9C-101B-9397-08002B2CF9AE}" pid="10" name="Author">
    <vt:lpwstr>Tnn</vt:lpwstr>
  </property>
  <property fmtid="{D5CDD505-2E9C-101B-9397-08002B2CF9AE}" pid="11" name="Title">
    <vt:lpwstr/>
  </property>
  <property fmtid="{D5CDD505-2E9C-101B-9397-08002B2CF9AE}" pid="12" name="Application name">
    <vt:lpwstr>Microsoft Excel</vt:lpwstr>
  </property>
  <property fmtid="{D5CDD505-2E9C-101B-9397-08002B2CF9AE}" pid="13" name="Subject">
    <vt:lpwstr/>
  </property>
  <property fmtid="{D5CDD505-2E9C-101B-9397-08002B2CF9AE}" pid="14" name="Last save time">
    <vt:lpwstr>3/10/2013 4:58:32 PM</vt:lpwstr>
  </property>
  <property fmtid="{D5CDD505-2E9C-101B-9397-08002B2CF9AE}" pid="15" name="Last print date">
    <vt:lpwstr>4/22/2010 9:14:45 AM</vt:lpwstr>
  </property>
  <property fmtid="{D5CDD505-2E9C-101B-9397-08002B2CF9AE}" pid="16" name="Revision number">
    <vt:lpwstr/>
  </property>
</Properties>
</file>