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G:\Upphandling\Upphandlingar\Fordon\Fordon 2018\13. Avtalsvård\Avropsstöd till webben\Arbetsmaterial\"/>
    </mc:Choice>
  </mc:AlternateContent>
  <xr:revisionPtr revIDLastSave="0" documentId="13_ncr:1_{BAA83E72-3C42-4F55-B28D-39D938DCB696}" xr6:coauthVersionLast="47" xr6:coauthVersionMax="47" xr10:uidLastSave="{00000000-0000-0000-0000-000000000000}"/>
  <workbookProtection lockStructure="1"/>
  <bookViews>
    <workbookView xWindow="-120" yWindow="-120" windowWidth="29040" windowHeight="15840" activeTab="1" xr2:uid="{00000000-000D-0000-FFFF-FFFF00000000}"/>
  </bookViews>
  <sheets>
    <sheet name="1. Instruktioner" sheetId="17" r:id="rId1"/>
    <sheet name="2. Avropsmall FKU" sheetId="12" r:id="rId2"/>
    <sheet name="3. Svarsmall FKU" sheetId="14" r:id="rId3"/>
    <sheet name="PicMover" sheetId="18" state="hidden" r:id="rId4"/>
    <sheet name="4. LCC-kalkyl" sheetId="9" r:id="rId5"/>
    <sheet name="5. LCC-kalkyl Elbilar" sheetId="10" r:id="rId6"/>
    <sheet name="ADM" sheetId="11" state="veryHidden" r:id="rId7"/>
  </sheets>
  <externalReferences>
    <externalReference r:id="rId8"/>
  </externalReferences>
  <definedNames>
    <definedName name="_Toc410024845" localSheetId="0">'1. Instruktioner'!#REF!</definedName>
    <definedName name="_Toc536690811" localSheetId="0">'1. Instruktioner'!#REF!</definedName>
    <definedName name="_Toc536690813" localSheetId="0">'1. Instruktioner'!#REF!</definedName>
    <definedName name="BIlder">OFFSET('[1]TempPicture DB'!$A$3,[1]Admin!$Z$3,0)</definedName>
    <definedName name="Pratbubbla">OFFSET(PicMover!$A$1,PicMover!$D$1,PicMover!$D$1)</definedName>
    <definedName name="Pratbubbla2">OFFSET(PicMover!$B$2,PicMover!$D$1,PicMover!$D$1)</definedName>
    <definedName name="Restvarde" localSheetId="4">'4. LCC-kalkyl'!$E$11</definedName>
    <definedName name="Restvarde" localSheetId="5">'5. LCC-kalkyl Elbilar'!$E$11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9" l="1"/>
  <c r="E33" i="9"/>
  <c r="E19" i="9" l="1"/>
  <c r="E18" i="9"/>
  <c r="E36" i="9" l="1"/>
  <c r="E34" i="9"/>
  <c r="E31" i="10" l="1"/>
  <c r="E16" i="9"/>
  <c r="F13" i="14"/>
  <c r="D17" i="12"/>
  <c r="E33" i="10" l="1"/>
  <c r="E34" i="10" s="1"/>
  <c r="E32" i="9"/>
  <c r="E35" i="9" s="1"/>
  <c r="E37" i="9" s="1"/>
  <c r="E27" i="9"/>
  <c r="C17" i="9"/>
  <c r="E9" i="9"/>
  <c r="E37" i="10"/>
  <c r="D20" i="9" l="1"/>
  <c r="E18" i="10" l="1"/>
  <c r="E9" i="10" l="1"/>
  <c r="E20" i="9"/>
  <c r="J29" i="12" l="1"/>
  <c r="I20" i="14" s="1"/>
  <c r="I65" i="14"/>
  <c r="I64" i="14"/>
  <c r="I63" i="14"/>
  <c r="I62" i="14"/>
  <c r="I61" i="14"/>
  <c r="H24" i="12" l="1"/>
  <c r="F24" i="12"/>
  <c r="F25" i="12"/>
  <c r="B133" i="14" l="1"/>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G133" i="14"/>
  <c r="F133" i="14"/>
  <c r="G132" i="14"/>
  <c r="F132" i="14"/>
  <c r="G131" i="14"/>
  <c r="F131" i="14"/>
  <c r="G130" i="14"/>
  <c r="F130" i="14"/>
  <c r="G129" i="14"/>
  <c r="F129" i="14"/>
  <c r="G128" i="14"/>
  <c r="F128" i="14"/>
  <c r="G127" i="14"/>
  <c r="F127" i="14"/>
  <c r="G126" i="14"/>
  <c r="F126" i="14"/>
  <c r="G125" i="14"/>
  <c r="F125" i="14"/>
  <c r="G124" i="14"/>
  <c r="F124" i="14"/>
  <c r="G123" i="14"/>
  <c r="F123" i="14"/>
  <c r="G122" i="14"/>
  <c r="F122" i="14"/>
  <c r="G121" i="14"/>
  <c r="F121" i="14"/>
  <c r="G120" i="14"/>
  <c r="F120" i="14"/>
  <c r="G119" i="14"/>
  <c r="F119" i="14"/>
  <c r="G118" i="14"/>
  <c r="F118" i="14"/>
  <c r="G117" i="14"/>
  <c r="F117" i="14"/>
  <c r="G116" i="14"/>
  <c r="F116" i="14"/>
  <c r="G115" i="14"/>
  <c r="F115" i="14"/>
  <c r="G114" i="14"/>
  <c r="F114" i="14"/>
  <c r="G113" i="14"/>
  <c r="F113" i="14"/>
  <c r="G112" i="14"/>
  <c r="F112" i="14"/>
  <c r="G111" i="14"/>
  <c r="F111" i="14"/>
  <c r="G110" i="14"/>
  <c r="F110" i="14"/>
  <c r="G109" i="14"/>
  <c r="F109" i="14"/>
  <c r="G108" i="14"/>
  <c r="F108" i="14"/>
  <c r="G107" i="14"/>
  <c r="F107" i="14"/>
  <c r="G106" i="14"/>
  <c r="F106" i="14"/>
  <c r="G105" i="14"/>
  <c r="F105" i="14"/>
  <c r="G104" i="14"/>
  <c r="F104" i="14"/>
  <c r="G103" i="14"/>
  <c r="F103" i="14"/>
  <c r="G102" i="14"/>
  <c r="F102" i="14"/>
  <c r="E134" i="12" l="1"/>
  <c r="E133" i="14" s="1"/>
  <c r="E133" i="12"/>
  <c r="E132" i="14" s="1"/>
  <c r="E132" i="12"/>
  <c r="E131" i="14" s="1"/>
  <c r="E131" i="12"/>
  <c r="E130" i="14" s="1"/>
  <c r="E130" i="12"/>
  <c r="E129" i="14" s="1"/>
  <c r="E129" i="12"/>
  <c r="E128" i="14" s="1"/>
  <c r="E128" i="12"/>
  <c r="E127" i="14" s="1"/>
  <c r="E127" i="12"/>
  <c r="E126" i="14" s="1"/>
  <c r="E126" i="12"/>
  <c r="E125" i="14" s="1"/>
  <c r="E125" i="12"/>
  <c r="E124" i="14" s="1"/>
  <c r="E124" i="12"/>
  <c r="E123" i="14" s="1"/>
  <c r="E123" i="12"/>
  <c r="E122" i="14" s="1"/>
  <c r="E122" i="12"/>
  <c r="E121" i="14" s="1"/>
  <c r="E121" i="12"/>
  <c r="E120" i="14" s="1"/>
  <c r="E120" i="12"/>
  <c r="E119" i="14" s="1"/>
  <c r="E119" i="12"/>
  <c r="E118" i="14" s="1"/>
  <c r="E118" i="12"/>
  <c r="E117" i="14" s="1"/>
  <c r="E117" i="12"/>
  <c r="E116" i="14" s="1"/>
  <c r="E116" i="12"/>
  <c r="E115" i="14" s="1"/>
  <c r="E115" i="12"/>
  <c r="E114" i="14" s="1"/>
  <c r="E114" i="12"/>
  <c r="E113" i="14" s="1"/>
  <c r="E113" i="12"/>
  <c r="E112" i="14" s="1"/>
  <c r="E112" i="12"/>
  <c r="E111" i="14" s="1"/>
  <c r="E111" i="12"/>
  <c r="E110" i="14" s="1"/>
  <c r="E110" i="12"/>
  <c r="E109" i="14" s="1"/>
  <c r="E109" i="12"/>
  <c r="E108" i="12"/>
  <c r="E107" i="14" s="1"/>
  <c r="E107" i="12"/>
  <c r="E106" i="14" s="1"/>
  <c r="E106" i="12"/>
  <c r="E105" i="14" s="1"/>
  <c r="E105" i="12"/>
  <c r="E104" i="14" s="1"/>
  <c r="E104" i="12"/>
  <c r="E103" i="14" s="1"/>
  <c r="E103" i="12"/>
  <c r="G143" i="12"/>
  <c r="F143" i="12"/>
  <c r="E143" i="12"/>
  <c r="D143" i="12"/>
  <c r="C143" i="12"/>
  <c r="I95" i="12"/>
  <c r="I94" i="12"/>
  <c r="I93" i="12"/>
  <c r="I92" i="12"/>
  <c r="I91" i="12"/>
  <c r="I90" i="12"/>
  <c r="I89" i="12"/>
  <c r="I88" i="12"/>
  <c r="I87" i="12"/>
  <c r="I86" i="12"/>
  <c r="I85" i="12"/>
  <c r="I84" i="12"/>
  <c r="I83" i="12"/>
  <c r="I82" i="12"/>
  <c r="I81" i="12"/>
  <c r="I80" i="12"/>
  <c r="I79" i="12"/>
  <c r="I78" i="12"/>
  <c r="I77" i="12"/>
  <c r="G69" i="14" s="1"/>
  <c r="I76" i="12"/>
  <c r="I75" i="12"/>
  <c r="I74" i="12"/>
  <c r="I73" i="12"/>
  <c r="I72" i="12"/>
  <c r="E24" i="12" s="1"/>
  <c r="I71" i="12"/>
  <c r="I70" i="12"/>
  <c r="I69" i="12"/>
  <c r="I68" i="12"/>
  <c r="I67" i="12"/>
  <c r="I66" i="12"/>
  <c r="I65" i="12"/>
  <c r="I64" i="12"/>
  <c r="G24" i="12" s="1"/>
  <c r="J59" i="12"/>
  <c r="I50" i="14" s="1"/>
  <c r="J58" i="12"/>
  <c r="I49" i="14" s="1"/>
  <c r="J57" i="12"/>
  <c r="I48" i="14" s="1"/>
  <c r="J56" i="12"/>
  <c r="I47" i="14" s="1"/>
  <c r="J55" i="12"/>
  <c r="I46" i="14" s="1"/>
  <c r="J54" i="12"/>
  <c r="I45" i="14" s="1"/>
  <c r="J53" i="12"/>
  <c r="I44" i="14" s="1"/>
  <c r="J52" i="12"/>
  <c r="I43" i="14" s="1"/>
  <c r="J51" i="12"/>
  <c r="I42" i="14" s="1"/>
  <c r="J50" i="12"/>
  <c r="I41" i="14" s="1"/>
  <c r="J49" i="12"/>
  <c r="I40" i="14" s="1"/>
  <c r="J48" i="12"/>
  <c r="I39" i="14" s="1"/>
  <c r="J47" i="12"/>
  <c r="I38" i="14" s="1"/>
  <c r="J46" i="12"/>
  <c r="I37" i="14" s="1"/>
  <c r="J45" i="12"/>
  <c r="I36" i="14" s="1"/>
  <c r="J44" i="12"/>
  <c r="I35" i="14" s="1"/>
  <c r="J43" i="12"/>
  <c r="I34" i="14" s="1"/>
  <c r="J42" i="12"/>
  <c r="I33" i="14" s="1"/>
  <c r="J41" i="12"/>
  <c r="I32" i="14" s="1"/>
  <c r="J40" i="12"/>
  <c r="I31" i="14" s="1"/>
  <c r="J39" i="12"/>
  <c r="I30" i="14" s="1"/>
  <c r="J38" i="12"/>
  <c r="I29" i="14" s="1"/>
  <c r="J37" i="12"/>
  <c r="I28" i="14" s="1"/>
  <c r="J36" i="12"/>
  <c r="I27" i="14" s="1"/>
  <c r="J35" i="12"/>
  <c r="I26" i="14" s="1"/>
  <c r="J34" i="12"/>
  <c r="I25" i="14" s="1"/>
  <c r="J33" i="12"/>
  <c r="I24" i="14" s="1"/>
  <c r="J32" i="12"/>
  <c r="I23" i="14" s="1"/>
  <c r="J31" i="12"/>
  <c r="I22" i="14" s="1"/>
  <c r="J30" i="12"/>
  <c r="I21" i="14" s="1"/>
  <c r="J28" i="12"/>
  <c r="I19" i="14" s="1"/>
  <c r="J50" i="14"/>
  <c r="B50" i="14"/>
  <c r="J49" i="14"/>
  <c r="B49" i="14"/>
  <c r="J48" i="14"/>
  <c r="B48" i="14"/>
  <c r="J47" i="14"/>
  <c r="B47" i="14"/>
  <c r="J46" i="14"/>
  <c r="B46" i="14"/>
  <c r="J45" i="14"/>
  <c r="B45" i="14"/>
  <c r="J44" i="14"/>
  <c r="B44" i="14"/>
  <c r="J43" i="14"/>
  <c r="B43" i="14"/>
  <c r="J42" i="14"/>
  <c r="B42" i="14"/>
  <c r="J41" i="14"/>
  <c r="B41" i="14"/>
  <c r="J40" i="14"/>
  <c r="B40" i="14"/>
  <c r="J39" i="14"/>
  <c r="B39" i="14"/>
  <c r="J38" i="14"/>
  <c r="B38" i="14"/>
  <c r="J37" i="14"/>
  <c r="B37" i="14"/>
  <c r="J36" i="14"/>
  <c r="B36" i="14"/>
  <c r="J35" i="14"/>
  <c r="B35" i="14"/>
  <c r="J34" i="14"/>
  <c r="B34" i="14"/>
  <c r="J33" i="14"/>
  <c r="B33" i="14"/>
  <c r="J32" i="14"/>
  <c r="B32" i="14"/>
  <c r="J31" i="14"/>
  <c r="B31" i="14"/>
  <c r="J30" i="14"/>
  <c r="B30" i="14"/>
  <c r="J29" i="14"/>
  <c r="B29" i="14"/>
  <c r="J28" i="14"/>
  <c r="B28" i="14"/>
  <c r="J27" i="14"/>
  <c r="B27" i="14"/>
  <c r="J26" i="14"/>
  <c r="B26" i="14"/>
  <c r="J25" i="14"/>
  <c r="B25" i="14"/>
  <c r="J24" i="14"/>
  <c r="B24" i="14"/>
  <c r="J23" i="14"/>
  <c r="B23" i="14"/>
  <c r="J22" i="14"/>
  <c r="B22" i="14"/>
  <c r="J21" i="14"/>
  <c r="B21" i="14"/>
  <c r="J20" i="14"/>
  <c r="B20" i="14"/>
  <c r="J19" i="14"/>
  <c r="B19" i="14"/>
  <c r="D24" i="12" l="1"/>
  <c r="I92" i="14"/>
  <c r="J92" i="14" s="1"/>
  <c r="I93" i="14" s="1"/>
  <c r="E102" i="14"/>
  <c r="E108" i="14"/>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B140" i="14"/>
  <c r="H25" i="12" l="1"/>
  <c r="G25" i="12"/>
  <c r="E25" i="12"/>
  <c r="D25" i="12"/>
  <c r="E40" i="9" l="1"/>
  <c r="H10" i="14" l="1"/>
  <c r="D1" i="18" s="1"/>
  <c r="H13" i="14" l="1"/>
  <c r="J11" i="14"/>
  <c r="E12" i="9" l="1"/>
  <c r="E6" i="9"/>
  <c r="G94" i="14" l="1"/>
  <c r="F94" i="14"/>
  <c r="E94" i="14"/>
  <c r="D94" i="14"/>
  <c r="C94" i="14"/>
  <c r="C23" i="12"/>
  <c r="E12" i="10"/>
  <c r="E6" i="10"/>
  <c r="J23" i="12" l="1"/>
  <c r="J25" i="12" s="1"/>
  <c r="C25" i="12"/>
  <c r="B145" i="14"/>
  <c r="H70" i="14" l="1"/>
  <c r="G70" i="14"/>
  <c r="H69" i="14"/>
  <c r="G65" i="14" l="1"/>
  <c r="G71" i="14"/>
  <c r="G56" i="14"/>
  <c r="G87" i="14"/>
  <c r="I87" i="14" l="1"/>
  <c r="I86" i="14"/>
  <c r="I85" i="14"/>
  <c r="I84" i="14"/>
  <c r="I83" i="14"/>
  <c r="I82" i="14"/>
  <c r="I81" i="14"/>
  <c r="I80" i="14"/>
  <c r="I79" i="14"/>
  <c r="I78" i="14"/>
  <c r="I77" i="14"/>
  <c r="I76" i="14"/>
  <c r="I75" i="14"/>
  <c r="I74" i="14"/>
  <c r="I73" i="14"/>
  <c r="I72" i="14"/>
  <c r="I71" i="14"/>
  <c r="I70" i="14"/>
  <c r="I69" i="14"/>
  <c r="I68" i="14"/>
  <c r="I67" i="14"/>
  <c r="I66" i="14"/>
  <c r="I60" i="14"/>
  <c r="I59" i="14"/>
  <c r="I58" i="14"/>
  <c r="I57" i="14"/>
  <c r="I56" i="14"/>
  <c r="H87" i="14"/>
  <c r="H86" i="14"/>
  <c r="H85" i="14"/>
  <c r="H84" i="14"/>
  <c r="H83" i="14"/>
  <c r="H82" i="14"/>
  <c r="H81" i="14"/>
  <c r="H80" i="14"/>
  <c r="H79" i="14"/>
  <c r="H78" i="14"/>
  <c r="H77" i="14"/>
  <c r="H76" i="14"/>
  <c r="H75" i="14"/>
  <c r="H74" i="14"/>
  <c r="H73" i="14"/>
  <c r="H72" i="14"/>
  <c r="H71" i="14"/>
  <c r="H68" i="14"/>
  <c r="H67" i="14"/>
  <c r="H66" i="14"/>
  <c r="H65" i="14"/>
  <c r="H64" i="14"/>
  <c r="H63" i="14"/>
  <c r="H62" i="14"/>
  <c r="H61" i="14"/>
  <c r="H60" i="14"/>
  <c r="H59" i="14"/>
  <c r="H58" i="14"/>
  <c r="H57" i="14"/>
  <c r="H56" i="14"/>
  <c r="G86" i="14"/>
  <c r="G85" i="14"/>
  <c r="G84" i="14"/>
  <c r="G83" i="14"/>
  <c r="G82" i="14"/>
  <c r="G81" i="14"/>
  <c r="G80" i="14"/>
  <c r="G79" i="14"/>
  <c r="G78" i="14"/>
  <c r="G77" i="14"/>
  <c r="G76" i="14"/>
  <c r="G75" i="14"/>
  <c r="G74" i="14"/>
  <c r="G73" i="14"/>
  <c r="G72" i="14"/>
  <c r="G68" i="14"/>
  <c r="G67" i="14"/>
  <c r="G66" i="14"/>
  <c r="G64" i="14"/>
  <c r="G63" i="14"/>
  <c r="G62" i="14"/>
  <c r="G61" i="14"/>
  <c r="G60" i="14"/>
  <c r="G59" i="14"/>
  <c r="G58" i="14"/>
  <c r="G57" i="14"/>
  <c r="B87" i="14"/>
  <c r="K87" i="14" s="1"/>
  <c r="B86" i="14"/>
  <c r="K86" i="14" s="1"/>
  <c r="B85" i="14"/>
  <c r="K85" i="14" s="1"/>
  <c r="B84" i="14"/>
  <c r="K84" i="14" s="1"/>
  <c r="B83" i="14"/>
  <c r="K83" i="14" s="1"/>
  <c r="B82" i="14"/>
  <c r="K82" i="14" s="1"/>
  <c r="B81" i="14"/>
  <c r="K81" i="14" s="1"/>
  <c r="B80" i="14"/>
  <c r="K80" i="14" s="1"/>
  <c r="B79" i="14"/>
  <c r="K79" i="14" s="1"/>
  <c r="B78" i="14"/>
  <c r="K78" i="14" s="1"/>
  <c r="B77" i="14"/>
  <c r="K77" i="14" s="1"/>
  <c r="B76" i="14"/>
  <c r="K76" i="14" s="1"/>
  <c r="B75" i="14"/>
  <c r="K75" i="14" s="1"/>
  <c r="B74" i="14"/>
  <c r="K74" i="14" s="1"/>
  <c r="B73" i="14"/>
  <c r="K73" i="14" s="1"/>
  <c r="B72" i="14"/>
  <c r="K72" i="14" s="1"/>
  <c r="B71" i="14"/>
  <c r="K71" i="14" s="1"/>
  <c r="B70" i="14"/>
  <c r="K70" i="14" s="1"/>
  <c r="B69" i="14"/>
  <c r="K69" i="14" s="1"/>
  <c r="B68" i="14"/>
  <c r="K68" i="14" s="1"/>
  <c r="B67" i="14"/>
  <c r="K67" i="14" s="1"/>
  <c r="B66" i="14"/>
  <c r="K66" i="14" s="1"/>
  <c r="B65" i="14"/>
  <c r="K65" i="14" s="1"/>
  <c r="B64" i="14"/>
  <c r="K64" i="14" s="1"/>
  <c r="B63" i="14"/>
  <c r="K63" i="14" s="1"/>
  <c r="B62" i="14"/>
  <c r="K62" i="14" s="1"/>
  <c r="B61" i="14"/>
  <c r="K61" i="14" s="1"/>
  <c r="B60" i="14"/>
  <c r="K60" i="14" s="1"/>
  <c r="B59" i="14"/>
  <c r="K59" i="14" s="1"/>
  <c r="B58" i="14"/>
  <c r="K58" i="14" s="1"/>
  <c r="B57" i="14"/>
  <c r="K57" i="14" s="1"/>
  <c r="B56" i="14"/>
  <c r="K56" i="14" s="1"/>
  <c r="F92" i="14" l="1"/>
  <c r="F141" i="12" s="1"/>
  <c r="C92" i="14"/>
  <c r="C141" i="12" s="1"/>
  <c r="G92" i="14"/>
  <c r="G141" i="12" s="1"/>
  <c r="E92" i="14"/>
  <c r="E141" i="12" s="1"/>
  <c r="D92" i="14"/>
  <c r="D141" i="12" s="1"/>
  <c r="G93" i="14"/>
  <c r="G142" i="12" s="1"/>
  <c r="E93" i="14"/>
  <c r="E142" i="12" s="1"/>
  <c r="D93" i="14"/>
  <c r="D142" i="12" s="1"/>
  <c r="C93" i="14"/>
  <c r="C142" i="12" s="1"/>
  <c r="F93" i="14"/>
  <c r="F142" i="12" s="1"/>
  <c r="E7" i="10"/>
  <c r="E7" i="9"/>
  <c r="D144" i="12" l="1"/>
  <c r="E144" i="12"/>
  <c r="G144" i="12"/>
  <c r="F144" i="12"/>
  <c r="C144" i="12"/>
  <c r="E26" i="10"/>
  <c r="E24" i="10"/>
  <c r="E17" i="10"/>
  <c r="E16" i="10"/>
  <c r="E15" i="10"/>
  <c r="E15" i="9"/>
  <c r="E11" i="10"/>
  <c r="E10" i="10"/>
  <c r="E8" i="10"/>
  <c r="E11" i="9"/>
  <c r="E10" i="9"/>
  <c r="E22" i="9" s="1"/>
  <c r="E23" i="9" s="1"/>
  <c r="E8" i="9"/>
  <c r="E39" i="10" l="1"/>
  <c r="E20" i="10"/>
  <c r="E21" i="10" s="1"/>
  <c r="G145" i="12"/>
  <c r="E36" i="10"/>
  <c r="E41" i="10" s="1"/>
  <c r="E39" i="9"/>
  <c r="E44" i="9" s="1"/>
  <c r="F25" i="10"/>
  <c r="E42" i="9" l="1"/>
  <c r="E27" i="10" l="1"/>
  <c r="E28" i="10" s="1"/>
  <c r="E45" i="10" s="1"/>
  <c r="E46" i="10" s="1"/>
  <c r="F26" i="9" l="1"/>
  <c r="E28" i="9"/>
  <c r="E29" i="9" l="1"/>
  <c r="E48" i="9" s="1"/>
  <c r="E49" i="9" s="1"/>
  <c r="E47" i="10"/>
  <c r="E50" i="9" l="1"/>
</calcChain>
</file>

<file path=xl/sharedStrings.xml><?xml version="1.0" encoding="utf-8"?>
<sst xmlns="http://schemas.openxmlformats.org/spreadsheetml/2006/main" count="342" uniqueCount="233">
  <si>
    <t>kr/st</t>
  </si>
  <si>
    <t>%</t>
  </si>
  <si>
    <t>TOTAL LCC</t>
  </si>
  <si>
    <t>kr/st,år</t>
  </si>
  <si>
    <t>FÖRUTSÄTTNINGAR</t>
  </si>
  <si>
    <t>mil</t>
  </si>
  <si>
    <t>Årlig körsträcka per fordon</t>
  </si>
  <si>
    <t>Bränsleförbrukning blandad körning per fordon</t>
  </si>
  <si>
    <t>Bränslekostnad</t>
  </si>
  <si>
    <t>Offererad fodonsmodell</t>
  </si>
  <si>
    <t>kr/kWh</t>
  </si>
  <si>
    <t>Elförbrukning</t>
  </si>
  <si>
    <t>Antal</t>
  </si>
  <si>
    <t>Antal användningsår</t>
  </si>
  <si>
    <t>Restvärde i %</t>
  </si>
  <si>
    <t>Fordonsgrupp</t>
  </si>
  <si>
    <t>Antal fordon.</t>
  </si>
  <si>
    <t xml:space="preserve">Antal år fordonen kommer att användas. </t>
  </si>
  <si>
    <t>Kalkylränta i procent.</t>
  </si>
  <si>
    <t>Uppgift från leverantören.</t>
  </si>
  <si>
    <t>Servicekostnad per år (utförd på stationeringsorten)</t>
  </si>
  <si>
    <t>RESTVÄRDE NUVÄRDE</t>
  </si>
  <si>
    <t>TOTAL LCC per styck</t>
  </si>
  <si>
    <t>År</t>
  </si>
  <si>
    <t>kr/år</t>
  </si>
  <si>
    <t>Definierar antal mil fordonet beräknas användas per år.</t>
  </si>
  <si>
    <t xml:space="preserve">Kalkylränta </t>
  </si>
  <si>
    <t>Restvärde (beräknat)</t>
  </si>
  <si>
    <t>Restvärde (angivet)</t>
  </si>
  <si>
    <t>DRIFTKOSTNAD PER ÅR</t>
  </si>
  <si>
    <t>Beräknade underhållskostnader</t>
  </si>
  <si>
    <t>Underhåll per år</t>
  </si>
  <si>
    <t>LIVSCYKELKOSTNADER (LCC) VID KÖP AV FORDON</t>
  </si>
  <si>
    <t>Ifylles</t>
  </si>
  <si>
    <t>Fordon</t>
  </si>
  <si>
    <t>LCC Beräkning</t>
  </si>
  <si>
    <t>Elkostnad</t>
  </si>
  <si>
    <t>Leasingkostnad Batteri</t>
  </si>
  <si>
    <r>
      <t>Underhåll (</t>
    </r>
    <r>
      <rPr>
        <i/>
        <sz val="9"/>
        <color theme="1" tint="0.249977111117893"/>
        <rFont val="Calibri"/>
        <family val="2"/>
        <scheme val="minor"/>
      </rPr>
      <t>OBS! antingen Leasingkostnad Batteri + Servicekostnad per år eller bara Beräknade underhållskostnader</t>
    </r>
    <r>
      <rPr>
        <b/>
        <sz val="9"/>
        <color theme="1" tint="0.249977111117893"/>
        <rFont val="Calibri"/>
        <family val="2"/>
        <scheme val="minor"/>
      </rPr>
      <t>)</t>
    </r>
  </si>
  <si>
    <t>kr /mån</t>
  </si>
  <si>
    <t>Bonus</t>
  </si>
  <si>
    <t>Bonus nuvärde</t>
  </si>
  <si>
    <t>Fordonskatt enligt malus nuvärde</t>
  </si>
  <si>
    <t>g/km</t>
  </si>
  <si>
    <t>Bränsle</t>
  </si>
  <si>
    <t>Bensin</t>
  </si>
  <si>
    <t>Diesel</t>
  </si>
  <si>
    <t>Grundbelopp skatt</t>
  </si>
  <si>
    <t>Fordonsskatt och Bonus</t>
  </si>
  <si>
    <t>El</t>
  </si>
  <si>
    <t>El och bensin/diesel</t>
  </si>
  <si>
    <t>Annat gasbränsle än gasol</t>
  </si>
  <si>
    <t>Fordonsskatt enligt Bonus Malus</t>
  </si>
  <si>
    <t>Malus (3 första åren)</t>
  </si>
  <si>
    <t>Utsläpp CO2</t>
  </si>
  <si>
    <r>
      <t xml:space="preserve">Värde vid användningsperiodens slut.
</t>
    </r>
    <r>
      <rPr>
        <i/>
        <sz val="8"/>
        <color rgb="FFC00000"/>
        <rFont val="Calibri"/>
        <family val="2"/>
        <scheme val="minor"/>
      </rPr>
      <t>Om 0 % i E11 anger leverantören ett återköpsvärde i kr.</t>
    </r>
  </si>
  <si>
    <t>Fordonsskatt (år 4 och framåt)</t>
  </si>
  <si>
    <t>Grundbelopp skatt (hybrid och gas)</t>
  </si>
  <si>
    <t>Underhåll (OBS! Servicekostnad per år eller bara Beräknade underhållskostnader)</t>
  </si>
  <si>
    <t>1 - Kontaktuppgifter</t>
  </si>
  <si>
    <t>     </t>
  </si>
  <si>
    <t>Kontaktperson</t>
  </si>
  <si>
    <t>Telefon</t>
  </si>
  <si>
    <t>E-post</t>
  </si>
  <si>
    <t>Adress</t>
  </si>
  <si>
    <t>Sista dag för svar</t>
  </si>
  <si>
    <t>Tidsomfattning</t>
  </si>
  <si>
    <t>Avtalstid från</t>
  </si>
  <si>
    <t>Avtalstid till</t>
  </si>
  <si>
    <t>2 - Förutsättningar</t>
  </si>
  <si>
    <t>Körsträcka per mil per år</t>
  </si>
  <si>
    <t>Kalkylränta</t>
  </si>
  <si>
    <t>Antal Fordon</t>
  </si>
  <si>
    <t>Drivmedel</t>
  </si>
  <si>
    <t>Säkerhet</t>
  </si>
  <si>
    <t>Miljö</t>
  </si>
  <si>
    <t>Garantier</t>
  </si>
  <si>
    <t>Beskrivning</t>
  </si>
  <si>
    <t>2 - Offererat fordon</t>
  </si>
  <si>
    <t>Fordonsmodell</t>
  </si>
  <si>
    <t>Rabatt grundbil</t>
  </si>
  <si>
    <t>AlternativaDrivmedel</t>
  </si>
  <si>
    <t>Sista dag för frågor och svar</t>
  </si>
  <si>
    <t>Bör</t>
  </si>
  <si>
    <t>Ska</t>
  </si>
  <si>
    <t>Krav</t>
  </si>
  <si>
    <t>Leveransavtal</t>
  </si>
  <si>
    <t>Enstaka beställning</t>
  </si>
  <si>
    <t>Funktion</t>
  </si>
  <si>
    <t>JaNej</t>
  </si>
  <si>
    <t>Ja</t>
  </si>
  <si>
    <t>Nej</t>
  </si>
  <si>
    <t>Antal poäng för uppfyllt bör-krav</t>
  </si>
  <si>
    <t xml:space="preserve">Rabatt fabriksmonterad utr. </t>
  </si>
  <si>
    <t>Fritext</t>
  </si>
  <si>
    <t>Kriterie kategori</t>
  </si>
  <si>
    <t>Typ av krav</t>
  </si>
  <si>
    <t>Leveranstid</t>
  </si>
  <si>
    <t>LCC-Kostnad</t>
  </si>
  <si>
    <t>Totalt prisavdrag</t>
  </si>
  <si>
    <t>Totalt</t>
  </si>
  <si>
    <t>Anbudets giltighetstid</t>
  </si>
  <si>
    <t>Kriterie</t>
  </si>
  <si>
    <t>Kriterier</t>
  </si>
  <si>
    <t>Procent uppfyllda</t>
  </si>
  <si>
    <t>Antal Krav</t>
  </si>
  <si>
    <t>Uppnådda</t>
  </si>
  <si>
    <t>Viktning</t>
  </si>
  <si>
    <t>Prisavdrag</t>
  </si>
  <si>
    <t>Bör-Krav</t>
  </si>
  <si>
    <t>Ska-krav</t>
  </si>
  <si>
    <t>Support_Box1</t>
  </si>
  <si>
    <t>Support_Box2</t>
  </si>
  <si>
    <t>Support_Box3</t>
  </si>
  <si>
    <t>Procent</t>
  </si>
  <si>
    <t>Utdelade poäng:</t>
  </si>
  <si>
    <t>A</t>
  </si>
  <si>
    <t>B</t>
  </si>
  <si>
    <t>C</t>
  </si>
  <si>
    <t>D</t>
  </si>
  <si>
    <t>E</t>
  </si>
  <si>
    <t>F</t>
  </si>
  <si>
    <t>G</t>
  </si>
  <si>
    <t>H</t>
  </si>
  <si>
    <t>FordonsGrupp</t>
  </si>
  <si>
    <t>Drivmedel:</t>
  </si>
  <si>
    <t>Förväntat restvärde vid användningsperiodens slut.</t>
  </si>
  <si>
    <t>Beräknat restvärde i %</t>
  </si>
  <si>
    <t>·         Funktion</t>
  </si>
  <si>
    <t>·         Inköpspris</t>
  </si>
  <si>
    <t>·         Förmånsvärde</t>
  </si>
  <si>
    <t>·         LCC-kostnad</t>
  </si>
  <si>
    <t>·         Miljö</t>
  </si>
  <si>
    <t>·         Säkerhet</t>
  </si>
  <si>
    <t>·         Leveranstid</t>
  </si>
  <si>
    <t xml:space="preserve">Återförsäljare </t>
  </si>
  <si>
    <t>Avropsförfrågan</t>
  </si>
  <si>
    <t>Den förnyade konkurrensutsättningen går till enligt följande;</t>
  </si>
  <si>
    <t xml:space="preserve">I aktuell ”Kontaktlista vid avrop” framgår det till vilken e-post adress den förnyade konkurrensutsättningen skickas för respektive Leverantör. </t>
  </si>
  <si>
    <t>·         Kontaktuppgifter</t>
  </si>
  <si>
    <t>·         Förutsättningar</t>
  </si>
  <si>
    <t xml:space="preserve">Särskild fördelningsnyckel innebär att UM med hänvisning till ramavtalet beställer från den leverantör/återförsäljare </t>
  </si>
  <si>
    <t xml:space="preserve">som kan erbjuda fordon som bäst kan tillgodose den förmånsbilsberättigades behov vid avropstillfället utifrån en </t>
  </si>
  <si>
    <t>Uppfyllnads- värde</t>
  </si>
  <si>
    <t>Beskriv hur ni uppfyller kravet</t>
  </si>
  <si>
    <t xml:space="preserve">Leverantörens Svar </t>
  </si>
  <si>
    <t>Beskrivning - Ska-krav</t>
  </si>
  <si>
    <t>Beskrivning - Poäng</t>
  </si>
  <si>
    <t>Uppfyllnads -värde</t>
  </si>
  <si>
    <t xml:space="preserve"> </t>
  </si>
  <si>
    <t>Svar</t>
  </si>
  <si>
    <t>Övrig info</t>
  </si>
  <si>
    <t>Övrig Info</t>
  </si>
  <si>
    <t>TOTAL LCC per styck inc Prisavdrag</t>
  </si>
  <si>
    <t>Se avropsmall</t>
  </si>
  <si>
    <t>Totalt Prisavdrag</t>
  </si>
  <si>
    <t>5- Svar avropsprecisering</t>
  </si>
  <si>
    <t>Krav uppfyllt?</t>
  </si>
  <si>
    <t>Krav Uppfyllt</t>
  </si>
  <si>
    <t>Diarienummer eller motsvarande</t>
  </si>
  <si>
    <t>Service skall ingå</t>
  </si>
  <si>
    <r>
      <rPr>
        <b/>
        <u/>
        <sz val="12"/>
        <rFont val="Calibri"/>
        <family val="2"/>
        <scheme val="minor"/>
      </rPr>
      <t>Avrop av förmånsbil</t>
    </r>
    <r>
      <rPr>
        <b/>
        <sz val="12"/>
        <rFont val="Calibri"/>
        <family val="2"/>
        <scheme val="minor"/>
      </rPr>
      <t xml:space="preserve"> - Tillämpning av särskild fördelningsnyckel</t>
    </r>
  </si>
  <si>
    <t xml:space="preserve">eller flera av nedanstående, ej rangordnade, parametrar: </t>
  </si>
  <si>
    <t xml:space="preserve">En eller flera leverantörer/återförsäljare kan tillfrågas. Någon förnyad konkurrensutsättning ska inte göras. </t>
  </si>
  <si>
    <r>
      <t>Kom ihåg</t>
    </r>
    <r>
      <rPr>
        <sz val="11"/>
        <rFont val="Calibri"/>
        <family val="2"/>
        <scheme val="minor"/>
      </rPr>
      <t xml:space="preserve"> att noggrant dokumentera på vilka grunder val av fordon skett.</t>
    </r>
  </si>
  <si>
    <t>Tilldelningsbeslut behöver inte skickas ut men har flera leverantörer/återförsäljare kontaktats bör samtliga underrättas</t>
  </si>
  <si>
    <t xml:space="preserve">när val av fordon har gjorts. </t>
  </si>
  <si>
    <r>
      <rPr>
        <b/>
        <u/>
        <sz val="12"/>
        <rFont val="Calibri"/>
        <family val="2"/>
        <scheme val="minor"/>
      </rPr>
      <t>Avrop av personbilar och transportfordon</t>
    </r>
    <r>
      <rPr>
        <b/>
        <sz val="12"/>
        <rFont val="Calibri"/>
        <family val="2"/>
        <scheme val="minor"/>
      </rPr>
      <t xml:space="preserve"> - Förnyad Konkurrensutsättning (FKU)</t>
    </r>
  </si>
  <si>
    <t xml:space="preserve">1.      Beställaren preciserar sitt avrop (ska-krav) samt anger tilldelningskriterier (bör-krav) i avropsförfrågan (Flik 2. ”Avropsmall”). 
</t>
  </si>
  <si>
    <t xml:space="preserve">         LCC- kostnaden kan viktas till 100% och eventuella preciseringar av behovet kan ställas enbart med ska-krav. I så fall anger ni inte några bör-krav.</t>
  </si>
  <si>
    <t xml:space="preserve">2.      Beställaren anger under punkt 2 – ”Förutsättningar” i avropsmallen den tidsfrist vilken leverantören/återförsäljaren är skyldig att skriftligen (papper eller elektronisk form) </t>
  </si>
  <si>
    <t xml:space="preserve">         svara beställaren inom. Lämplig svarstid för standardfordon är minst 10 arbetsdagar och för anpassade transportfordon minst 20 arbetsdagar.</t>
  </si>
  <si>
    <t xml:space="preserve">4.      Under punkt 4 – ”Tilldelningskriterier” anges vilka kriterier beställaren vill utvärdera och hur dessa viktas i %  (LCC-kostnad, Säkerhet, Garantier, Miljö, Funktion, Leveranstid). </t>
  </si>
  <si>
    <t xml:space="preserve">                      Det finns tre olika fält för krav i avropsmallen. I det första fältet anges ska-kraven, i det andra fältet anges bör-krav som kan besvaras med "Ja" eller "Nej" av </t>
  </si>
  <si>
    <t xml:space="preserve">                      leverantören/återförsäljaren, i det tredje fältet anges bör-krav som utvärderas av beställaren, dvs krav som kräver en bedömning av beställaren. Under rubriken </t>
  </si>
  <si>
    <t xml:space="preserve">                      ”Beskrivning” anges sedan de preciseringar/krav som beställaren har behov av. Här väljer ni även vilket tilldelningskriterie kravet hör till. Valen görs via scroll-funktion i den listan</t>
  </si>
  <si>
    <t xml:space="preserve">                      som visas när man klickar på pilen i cellen.</t>
  </si>
  <si>
    <t xml:space="preserve">5.      Avropsmallen skickas framförallt till samtliga antagna Leverantörer (”Kontaktlista”) och ev. återförsäljare som erbjuder relevanta fordon inom den fordonsgrupp som avropet avser. </t>
  </si>
  <si>
    <t>I avropsförfrågan (”Avropsmall”) som ni skickar till Leverantören/återförsäljaren ingår följande;</t>
  </si>
  <si>
    <t>·         Förutsättningar för LCC-kalkyl</t>
  </si>
  <si>
    <t>·         Ska-krav</t>
  </si>
  <si>
    <t>·         Eventuella bör-krav</t>
  </si>
  <si>
    <t>·         Bilaga ALOS 05</t>
  </si>
  <si>
    <t xml:space="preserve">                       Om ni avropar från fler fordonsgrupper än en - skicka en avropsmall per fordonsgrupp. </t>
  </si>
  <si>
    <r>
      <rPr>
        <b/>
        <sz val="11"/>
        <color rgb="FF000000"/>
        <rFont val="Calibri"/>
        <family val="2"/>
        <scheme val="minor"/>
      </rPr>
      <t xml:space="preserve">                      Kom ihåg</t>
    </r>
    <r>
      <rPr>
        <sz val="11"/>
        <color rgb="FF000000"/>
        <rFont val="Calibri"/>
        <family val="2"/>
        <scheme val="minor"/>
      </rPr>
      <t xml:space="preserve"> att ange fordonsgrupp och drivmedel i avropets/e-postens ämnesrad. </t>
    </r>
  </si>
  <si>
    <t xml:space="preserve">                      Upplys gärna de lokala återförsäljarna att ni genomför en förnyad konkurrensutsättning och att de kan vända sig till respektive leverantörs kontaktperson för att ta del av underlaget. </t>
  </si>
  <si>
    <t xml:space="preserve">                      Begär gärna en bekräftelse från leverantörerna/återförsäljarna att de mottagit er avropsförfrågan.</t>
  </si>
  <si>
    <t xml:space="preserve">6.      Leverantören/återförsäljaren svarar beställaren inom angiven tid med anbud (”Svarsmall” inklusive ”LCC-kalkyl”. Om detta avropsstöd används och besvaras fullständigt </t>
  </si>
  <si>
    <t xml:space="preserve">         plockas uppgifterna från avropsmallen och svarsmallen in i LCC-kalkylen automatiskt). </t>
  </si>
  <si>
    <t xml:space="preserve">                       Leverantören/återförsäljaren ska alltid besvara en avropsförfrågan, även om svaret är att offert inte kommer att lämnas. Anledningen till varför avropssvar inte lämnas ska framgå av </t>
  </si>
  <si>
    <t xml:space="preserve">                       beskedet.</t>
  </si>
  <si>
    <t xml:space="preserve">7.      Anbuden från Leverantören/återförsäljarna öppnas först efter sista dag för svar för inlämnandet har gått ut. Beställaren utvärderar de inkomna svaren för att finna den ekonomiskt </t>
  </si>
  <si>
    <t xml:space="preserve">         mest fördelaktiga lösningen för sitt behov. </t>
  </si>
  <si>
    <r>
      <rPr>
        <b/>
        <sz val="11"/>
        <color rgb="FF000000"/>
        <rFont val="Calibri"/>
        <family val="2"/>
        <scheme val="minor"/>
      </rPr>
      <t xml:space="preserve">                       Viktigt! </t>
    </r>
    <r>
      <rPr>
        <sz val="11"/>
        <color rgb="FF000000"/>
        <rFont val="Calibri"/>
        <family val="2"/>
        <scheme val="minor"/>
      </rPr>
      <t>Kontrollera</t>
    </r>
    <r>
      <rPr>
        <strike/>
        <sz val="11"/>
        <color rgb="FF000000"/>
        <rFont val="Calibri"/>
        <family val="2"/>
        <scheme val="minor"/>
      </rPr>
      <t xml:space="preserve"> </t>
    </r>
    <r>
      <rPr>
        <sz val="11"/>
        <color rgb="FF000000"/>
        <rFont val="Calibri"/>
        <family val="2"/>
        <scheme val="minor"/>
      </rPr>
      <t>att modellerna i anbuden finns med i den senaste Sammanställningsfilen på webben. (Uppdateras vanligtvis på måndagar av SKI)</t>
    </r>
  </si>
  <si>
    <t xml:space="preserve">8.      Beställaren skickar sitt tilldelningsbeslut till samtliga Leverantörer/återförsäljare med motivering till beslutet. Beslutet skickas till den e-psostadress som besvarat avropet. </t>
  </si>
  <si>
    <t xml:space="preserve">9.      Beställning skickas alt. tidsbegränsat Kontrakt/leveransavtal (max 12 månader) upprättas med den Leverantör/återförsäljare som har lämnat det bästa anbudet på grundval </t>
  </si>
  <si>
    <t xml:space="preserve">         av de kriterier som angetts i förfrågan. </t>
  </si>
  <si>
    <t xml:space="preserve">10.   Kontrakt/leveransavtal upprättas av beställaren. Kom ihåg bilaga ALOS 05. </t>
  </si>
  <si>
    <t xml:space="preserve">Återförsäljare har möjlighet att ta emot och besvara avropsförfrågan. Vidare så utför den lokala återförsäljare leverans och fakturering, samt kan inneha ett </t>
  </si>
  <si>
    <t>Kontrakt/leveransavtal med avropande myndighet, men de har ingen direkt avtalsrelation med SKI.</t>
  </si>
  <si>
    <t>Vid enskilda Kontrakt/leveransavtal blir återförsäljaren juridiskt ansvarig mot avropande myndighet.</t>
  </si>
  <si>
    <t>Ramavtalsleverantör är ansvarig för återförsäljare så som för sin egen del.</t>
  </si>
  <si>
    <t xml:space="preserve">Bör-krav - Beskrivning (krav som kan besvaras med Ja eller Nej av leverantören) </t>
  </si>
  <si>
    <t xml:space="preserve">Bör-krav - Beskrivning (krav som besvaras med Ja eller Nej av leverantören) </t>
  </si>
  <si>
    <t xml:space="preserve"> Ska-krav - Beskrivning</t>
  </si>
  <si>
    <r>
      <t xml:space="preserve">3 - Förutsättningar för LCC-kalkyl </t>
    </r>
    <r>
      <rPr>
        <b/>
        <sz val="10"/>
        <rFont val="Calibri"/>
        <family val="2"/>
        <scheme val="minor"/>
      </rPr>
      <t>(angivna värden återfinns i LCC-kalkylen)</t>
    </r>
  </si>
  <si>
    <t>Avropande myndighet (inkl. org.nr)</t>
  </si>
  <si>
    <t>Leverantör (inkl. org.nr)</t>
  </si>
  <si>
    <t>Utsläpp CO2 (g) (högsta värdet enligt bilregistret)</t>
  </si>
  <si>
    <r>
      <t xml:space="preserve">3.      </t>
    </r>
    <r>
      <rPr>
        <b/>
        <sz val="11"/>
        <color rgb="FF000000"/>
        <rFont val="Calibri"/>
        <family val="2"/>
        <scheme val="minor"/>
      </rPr>
      <t>Det som skrivs in under punkt 3 – ”Förutsättningar för LCC-kalkyl” följer automatisk med till fliken ”LCC-kalkyl”, samt valda delar i flik 3.”Svarsmall”</t>
    </r>
    <r>
      <rPr>
        <sz val="11"/>
        <color rgb="FF000000"/>
        <rFont val="Calibri"/>
        <family val="2"/>
        <scheme val="minor"/>
      </rPr>
      <t xml:space="preserve">. </t>
    </r>
  </si>
  <si>
    <t>Högsta värdet enligt bilregistret</t>
  </si>
  <si>
    <t xml:space="preserve">         OBS! Endast siffror ska anges i relevanta celler.</t>
  </si>
  <si>
    <t>kWh/100km</t>
  </si>
  <si>
    <t>kr/kg</t>
  </si>
  <si>
    <t>Anskaffningskostnad minus restvärde</t>
  </si>
  <si>
    <t>Bör-Krav som utvärderas av beställaren</t>
  </si>
  <si>
    <t>3 - Utvärderingskriterier - Utvärderas av beställaren</t>
  </si>
  <si>
    <t>4 - Bör-krav som Utvärderas av Beställaren</t>
  </si>
  <si>
    <t>5 - Utvärderingskriterier - Utvärderas av beställaren</t>
  </si>
  <si>
    <t>4 - Utvärderingskriterier - Utvärderas av beställaren</t>
  </si>
  <si>
    <t>Restvärde</t>
  </si>
  <si>
    <t>Etanol</t>
  </si>
  <si>
    <t>Bruttopris</t>
  </si>
  <si>
    <t>Bonus beräknas på bilens bruttopris</t>
  </si>
  <si>
    <t>Alla priser är exkl moms. Förutom priserna 
från Skatteverket, som är inkl moms.</t>
  </si>
  <si>
    <t xml:space="preserve">https://www4.skatteverket.se/rattsligvagledning/edition/2022.4/321424.html </t>
  </si>
  <si>
    <t>Inköpspris inkl moms jämförbar bensin/diesel</t>
  </si>
  <si>
    <t>Vätgasbil</t>
  </si>
  <si>
    <t>Nettopris/Inköpspris</t>
  </si>
  <si>
    <t>Fordonsklass</t>
  </si>
  <si>
    <t>Nettopris/Inköpspris exkl moms inkl. leveranskostnad per fordon</t>
  </si>
  <si>
    <t>Underhållskostnader per styck nuvärde</t>
  </si>
  <si>
    <t>Driftskostnader per styck nuvärde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</si>
</sst>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kr&quot;* #,##0.00_);_(&quot;kr&quot;* \(#,##0.00\);_(&quot;kr&quot;* &quot;-&quot;??_);_(@_)"/>
    <numFmt numFmtId="165" formatCode="#,##0\ &quot;kr&quot;"/>
    <numFmt numFmtId="166" formatCode="_-* #,##0\ &quot;kr&quot;_-;\-* #,##0\ &quot;kr&quot;_-;_-* &quot;-&quot;??\ &quot;kr&quot;_-;_-@_-"/>
    <numFmt numFmtId="167" formatCode="#,##0.00_ ;\-#,##0.00\ "/>
    <numFmt numFmtId="168" formatCode="0.0%"/>
  </numFmts>
  <fonts count="61" x14ac:knownFonts="1">
    <font>
      <sz val="9"/>
      <name val="Arial"/>
      <family val="2"/>
    </font>
    <font>
      <sz val="11"/>
      <color theme="1"/>
      <name val="Calibri"/>
      <family val="2"/>
      <scheme val="minor"/>
    </font>
    <font>
      <b/>
      <sz val="10"/>
      <name val="Arial"/>
      <family val="2"/>
    </font>
    <font>
      <sz val="9"/>
      <name val="Arial"/>
      <family val="2"/>
    </font>
    <font>
      <b/>
      <sz val="9"/>
      <color indexed="8"/>
      <name val="Arial"/>
      <family val="2"/>
    </font>
    <font>
      <sz val="14"/>
      <name val="Arial"/>
      <family val="2"/>
    </font>
    <font>
      <b/>
      <sz val="9"/>
      <name val="Arial"/>
      <family val="2"/>
    </font>
    <font>
      <b/>
      <sz val="9"/>
      <color indexed="18"/>
      <name val="Arial"/>
      <family val="2"/>
    </font>
    <font>
      <sz val="10"/>
      <name val="Arial"/>
      <family val="2"/>
    </font>
    <font>
      <b/>
      <sz val="10"/>
      <color indexed="18"/>
      <name val="Arial"/>
      <family val="2"/>
    </font>
    <font>
      <b/>
      <i/>
      <sz val="8"/>
      <color rgb="FFFF0000"/>
      <name val="Arial"/>
      <family val="2"/>
    </font>
    <font>
      <b/>
      <sz val="9"/>
      <name val="Calibri"/>
      <family val="2"/>
      <scheme val="minor"/>
    </font>
    <font>
      <sz val="9"/>
      <name val="Calibri"/>
      <family val="2"/>
      <scheme val="minor"/>
    </font>
    <font>
      <b/>
      <sz val="10"/>
      <color theme="1" tint="0.249977111117893"/>
      <name val="Calibri"/>
      <family val="2"/>
      <scheme val="minor"/>
    </font>
    <font>
      <sz val="8"/>
      <color theme="0" tint="-0.499984740745262"/>
      <name val="Calibri"/>
      <family val="2"/>
      <scheme val="minor"/>
    </font>
    <font>
      <sz val="9"/>
      <color theme="0" tint="-0.499984740745262"/>
      <name val="Calibri"/>
      <family val="2"/>
      <scheme val="minor"/>
    </font>
    <font>
      <i/>
      <sz val="8"/>
      <color rgb="FFC00000"/>
      <name val="Calibri"/>
      <family val="2"/>
      <scheme val="minor"/>
    </font>
    <font>
      <b/>
      <u/>
      <sz val="8"/>
      <color theme="0" tint="-0.499984740745262"/>
      <name val="Calibri"/>
      <family val="2"/>
      <scheme val="minor"/>
    </font>
    <font>
      <b/>
      <sz val="10"/>
      <color indexed="18"/>
      <name val="Calibri"/>
      <family val="2"/>
      <scheme val="minor"/>
    </font>
    <font>
      <b/>
      <sz val="9"/>
      <color theme="1" tint="0.249977111117893"/>
      <name val="Calibri"/>
      <family val="2"/>
      <scheme val="minor"/>
    </font>
    <font>
      <b/>
      <u/>
      <sz val="10"/>
      <color theme="0" tint="-0.499984740745262"/>
      <name val="Calibri"/>
      <family val="2"/>
      <scheme val="minor"/>
    </font>
    <font>
      <sz val="8"/>
      <name val="Calibri"/>
      <family val="2"/>
      <scheme val="minor"/>
    </font>
    <font>
      <sz val="9"/>
      <color theme="1" tint="0.249977111117893"/>
      <name val="Calibri"/>
      <family val="2"/>
      <scheme val="minor"/>
    </font>
    <font>
      <sz val="9"/>
      <color theme="1"/>
      <name val="Calibri"/>
      <family val="2"/>
      <scheme val="minor"/>
    </font>
    <font>
      <sz val="8"/>
      <color rgb="FFC00000"/>
      <name val="Calibri"/>
      <family val="2"/>
      <scheme val="minor"/>
    </font>
    <font>
      <i/>
      <sz val="9"/>
      <color theme="1" tint="0.249977111117893"/>
      <name val="Calibri"/>
      <family val="2"/>
      <scheme val="minor"/>
    </font>
    <font>
      <b/>
      <sz val="8"/>
      <color theme="1"/>
      <name val="Calibri"/>
      <family val="2"/>
      <scheme val="minor"/>
    </font>
    <font>
      <sz val="9"/>
      <color theme="0"/>
      <name val="Arial"/>
      <family val="2"/>
    </font>
    <font>
      <sz val="14"/>
      <name val="Calibri"/>
      <family val="2"/>
      <scheme val="minor"/>
    </font>
    <font>
      <sz val="6"/>
      <color theme="1"/>
      <name val="Calibri"/>
      <family val="2"/>
      <scheme val="minor"/>
    </font>
    <font>
      <b/>
      <sz val="12"/>
      <name val="Calibri"/>
      <family val="2"/>
      <scheme val="minor"/>
    </font>
    <font>
      <sz val="8"/>
      <color theme="1"/>
      <name val="Calibri"/>
      <family val="2"/>
      <scheme val="minor"/>
    </font>
    <font>
      <sz val="5"/>
      <color rgb="FFFF0000"/>
      <name val="Arial"/>
      <family val="2"/>
    </font>
    <font>
      <sz val="5"/>
      <name val="Arial"/>
      <family val="2"/>
    </font>
    <font>
      <b/>
      <sz val="9"/>
      <color theme="1"/>
      <name val="Calibri"/>
      <family val="2"/>
      <scheme val="minor"/>
    </font>
    <font>
      <b/>
      <sz val="10"/>
      <color theme="1"/>
      <name val="Calibri"/>
      <family val="2"/>
      <scheme val="minor"/>
    </font>
    <font>
      <sz val="9"/>
      <color theme="1" tint="0.34998626667073579"/>
      <name val="Arial"/>
      <family val="2"/>
    </font>
    <font>
      <b/>
      <sz val="8"/>
      <color rgb="FFC00000"/>
      <name val="Calibri"/>
      <family val="2"/>
      <scheme val="minor"/>
    </font>
    <font>
      <b/>
      <sz val="8"/>
      <name val="Calibri"/>
      <family val="2"/>
      <scheme val="minor"/>
    </font>
    <font>
      <b/>
      <sz val="6"/>
      <color theme="1"/>
      <name val="Calibri"/>
      <family val="2"/>
      <scheme val="minor"/>
    </font>
    <font>
      <sz val="5"/>
      <color rgb="FFFF0000"/>
      <name val="Calibri"/>
      <family val="2"/>
      <scheme val="minor"/>
    </font>
    <font>
      <sz val="11"/>
      <color rgb="FF1F497D"/>
      <name val="Calibri"/>
      <family val="2"/>
    </font>
    <font>
      <sz val="8"/>
      <color rgb="FFFF0000"/>
      <name val="Arial"/>
      <family val="2"/>
    </font>
    <font>
      <sz val="7"/>
      <color rgb="FFFF0000"/>
      <name val="Arial"/>
      <family val="2"/>
    </font>
    <font>
      <sz val="11"/>
      <name val="Calibri"/>
      <family val="2"/>
      <scheme val="minor"/>
    </font>
    <font>
      <b/>
      <u/>
      <sz val="12"/>
      <name val="Calibri"/>
      <family val="2"/>
      <scheme val="minor"/>
    </font>
    <font>
      <sz val="12"/>
      <name val="Calibri"/>
      <family val="2"/>
      <scheme val="minor"/>
    </font>
    <font>
      <b/>
      <sz val="11"/>
      <name val="Calibri"/>
      <family val="2"/>
      <scheme val="minor"/>
    </font>
    <font>
      <sz val="11"/>
      <color rgb="FF000000"/>
      <name val="Calibri"/>
      <family val="2"/>
      <scheme val="minor"/>
    </font>
    <font>
      <sz val="11"/>
      <color rgb="FF404040"/>
      <name val="Calibri"/>
      <family val="2"/>
      <scheme val="minor"/>
    </font>
    <font>
      <strike/>
      <sz val="11"/>
      <color rgb="FF000000"/>
      <name val="Calibri"/>
      <family val="2"/>
      <scheme val="minor"/>
    </font>
    <font>
      <u/>
      <sz val="11"/>
      <name val="Calibri"/>
      <family val="2"/>
      <scheme val="minor"/>
    </font>
    <font>
      <b/>
      <sz val="11"/>
      <color rgb="FF000000"/>
      <name val="Calibri"/>
      <family val="2"/>
      <scheme val="minor"/>
    </font>
    <font>
      <b/>
      <sz val="10"/>
      <name val="Calibri"/>
      <family val="2"/>
      <scheme val="minor"/>
    </font>
    <font>
      <sz val="11"/>
      <color rgb="FF000000"/>
      <name val="Calibri"/>
      <family val="2"/>
    </font>
    <font>
      <sz val="8"/>
      <color rgb="FF333333"/>
      <name val="Source Sans Pro"/>
      <family val="2"/>
    </font>
    <font>
      <sz val="9"/>
      <color theme="1" tint="0.249977111117893"/>
      <name val="Arial"/>
      <family val="2"/>
    </font>
    <font>
      <sz val="9"/>
      <color theme="0" tint="-0.34998626667073579"/>
      <name val="Calibri"/>
      <family val="2"/>
      <scheme val="minor"/>
    </font>
    <font>
      <sz val="11"/>
      <color rgb="FF404040"/>
      <name val="Calibri"/>
      <family val="2"/>
    </font>
    <font>
      <b/>
      <sz val="8"/>
      <color rgb="FFFF0000"/>
      <name val="Arial"/>
      <family val="2"/>
    </font>
    <font>
      <i/>
      <sz val="8"/>
      <color rgb="FFFF0000"/>
      <name val="Arial"/>
      <family val="2"/>
    </font>
  </fonts>
  <fills count="20">
    <fill>
      <patternFill patternType="none"/>
    </fill>
    <fill>
      <patternFill patternType="gray125"/>
    </fill>
    <fill>
      <patternFill patternType="solid">
        <fgColor indexed="54"/>
        <bgColor indexed="64"/>
      </patternFill>
    </fill>
    <fill>
      <patternFill patternType="solid">
        <fgColor indexed="8"/>
        <bgColor indexed="64"/>
      </patternFill>
    </fill>
    <fill>
      <patternFill patternType="solid">
        <fgColor theme="0"/>
        <bgColor indexed="64"/>
      </patternFill>
    </fill>
    <fill>
      <patternFill patternType="solid">
        <fgColor theme="0" tint="-4.9989318521683403E-2"/>
        <bgColor indexed="64"/>
      </patternFill>
    </fill>
    <fill>
      <patternFill patternType="solid">
        <fgColor rgb="FFECECEC"/>
        <bgColor indexed="64"/>
      </patternFill>
    </fill>
    <fill>
      <patternFill patternType="solid">
        <fgColor rgb="FFFBFBFB"/>
        <bgColor indexed="64"/>
      </patternFill>
    </fill>
    <fill>
      <patternFill patternType="solid">
        <fgColor rgb="FFEAF1FA"/>
        <bgColor indexed="64"/>
      </patternFill>
    </fill>
    <fill>
      <patternFill patternType="solid">
        <fgColor rgb="FFF5F5F5"/>
        <bgColor indexed="64"/>
      </patternFill>
    </fill>
    <fill>
      <patternFill patternType="solid">
        <fgColor rgb="FFFFFBEF"/>
        <bgColor indexed="64"/>
      </patternFill>
    </fill>
    <fill>
      <patternFill patternType="solid">
        <fgColor rgb="FFD3D3D3"/>
        <bgColor indexed="64"/>
      </patternFill>
    </fill>
    <fill>
      <patternFill patternType="solid">
        <fgColor rgb="FFD8E4BC"/>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rgb="FFFBDF8F"/>
        <bgColor indexed="64"/>
      </patternFill>
    </fill>
    <fill>
      <patternFill patternType="solid">
        <fgColor rgb="FFF9EE9F"/>
        <bgColor indexed="64"/>
      </patternFill>
    </fill>
  </fills>
  <borders count="112">
    <border>
      <left/>
      <right/>
      <top/>
      <bottom/>
      <diagonal/>
    </border>
    <border>
      <left style="thin">
        <color indexed="60"/>
      </left>
      <right style="thin">
        <color indexed="60"/>
      </right>
      <top style="thin">
        <color indexed="60"/>
      </top>
      <bottom style="thin">
        <color indexed="60"/>
      </bottom>
      <diagonal/>
    </border>
    <border>
      <left/>
      <right/>
      <top style="thin">
        <color indexed="8"/>
      </top>
      <bottom style="thin">
        <color indexed="8"/>
      </bottom>
      <diagonal/>
    </border>
    <border>
      <left style="medium">
        <color indexed="8"/>
      </left>
      <right style="thin">
        <color indexed="60"/>
      </right>
      <top style="medium">
        <color indexed="8"/>
      </top>
      <bottom style="thin">
        <color indexed="60"/>
      </bottom>
      <diagonal/>
    </border>
    <border>
      <left style="medium">
        <color indexed="8"/>
      </left>
      <right/>
      <top/>
      <bottom style="medium">
        <color indexed="8"/>
      </bottom>
      <diagonal/>
    </border>
    <border>
      <left style="thin">
        <color theme="0" tint="-0.499984740745262"/>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bottom/>
      <diagonal/>
    </border>
    <border>
      <left style="thin">
        <color theme="0" tint="-0.499984740745262"/>
      </left>
      <right/>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style="dotted">
        <color theme="0" tint="-0.499984740745262"/>
      </top>
      <bottom style="thin">
        <color theme="0" tint="-0.499984740745262"/>
      </bottom>
      <diagonal/>
    </border>
    <border>
      <left style="dotted">
        <color theme="0" tint="-0.499984740745262"/>
      </left>
      <right style="dotted">
        <color theme="0" tint="-0.499984740745262"/>
      </right>
      <top/>
      <bottom style="dotted">
        <color theme="0" tint="-0.499984740745262"/>
      </bottom>
      <diagonal/>
    </border>
    <border>
      <left/>
      <right style="dotted">
        <color theme="0" tint="-0.499984740745262"/>
      </right>
      <top style="dotted">
        <color theme="0" tint="-0.499984740745262"/>
      </top>
      <bottom/>
      <diagonal/>
    </border>
    <border>
      <left/>
      <right style="dotted">
        <color theme="0" tint="-0.499984740745262"/>
      </right>
      <top/>
      <bottom/>
      <diagonal/>
    </border>
    <border>
      <left style="thin">
        <color theme="0" tint="-0.499984740745262"/>
      </left>
      <right/>
      <top style="dotted">
        <color theme="0" tint="-0.499984740745262"/>
      </top>
      <bottom/>
      <diagonal/>
    </border>
    <border>
      <left/>
      <right style="thin">
        <color theme="0" tint="-0.499984740745262"/>
      </right>
      <top style="dotted">
        <color theme="0" tint="-0.499984740745262"/>
      </top>
      <bottom/>
      <diagonal/>
    </border>
    <border>
      <left style="thin">
        <color theme="0" tint="-0.499984740745262"/>
      </left>
      <right/>
      <top/>
      <bottom style="dotted">
        <color theme="0" tint="-0.499984740745262"/>
      </bottom>
      <diagonal/>
    </border>
    <border>
      <left/>
      <right style="thin">
        <color theme="0" tint="-0.499984740745262"/>
      </right>
      <top/>
      <bottom style="dotted">
        <color theme="0" tint="-0.499984740745262"/>
      </bottom>
      <diagonal/>
    </border>
    <border>
      <left style="dotted">
        <color theme="0" tint="-0.499984740745262"/>
      </left>
      <right style="thin">
        <color theme="0" tint="-0.499984740745262"/>
      </right>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style="dotted">
        <color theme="0" tint="-0.499984740745262"/>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dotted">
        <color theme="0" tint="-0.499984740745262"/>
      </left>
      <right style="thin">
        <color theme="0" tint="-0.499984740745262"/>
      </right>
      <top/>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diagonal/>
    </border>
    <border>
      <left style="dotted">
        <color theme="0" tint="-0.499984740745262"/>
      </left>
      <right style="dotted">
        <color theme="0" tint="-0.499984740745262"/>
      </right>
      <top style="thin">
        <color rgb="FFD3D3D3"/>
      </top>
      <bottom style="thin">
        <color theme="1" tint="0.499984740745262"/>
      </bottom>
      <diagonal/>
    </border>
    <border>
      <left/>
      <right style="thin">
        <color theme="1" tint="0.499984740745262"/>
      </right>
      <top/>
      <bottom style="dotted">
        <color theme="0" tint="-0.499984740745262"/>
      </bottom>
      <diagonal/>
    </border>
    <border>
      <left/>
      <right style="thin">
        <color theme="1" tint="0.499984740745262"/>
      </right>
      <top style="dotted">
        <color theme="0" tint="-0.499984740745262"/>
      </top>
      <bottom style="dotted">
        <color theme="0" tint="-0.499984740745262"/>
      </bottom>
      <diagonal/>
    </border>
    <border>
      <left/>
      <right style="thin">
        <color theme="1" tint="0.499984740745262"/>
      </right>
      <top style="dotted">
        <color theme="0" tint="-0.499984740745262"/>
      </top>
      <bottom/>
      <diagonal/>
    </border>
    <border>
      <left/>
      <right style="thin">
        <color theme="1" tint="0.499984740745262"/>
      </right>
      <top style="thin">
        <color rgb="FFD3D3D3"/>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rgb="FFD3D3D3"/>
      </top>
      <bottom style="thin">
        <color theme="1" tint="0.499984740745262"/>
      </bottom>
      <diagonal/>
    </border>
    <border>
      <left/>
      <right/>
      <top style="thin">
        <color theme="0" tint="-0.499984740745262"/>
      </top>
      <bottom/>
      <diagonal/>
    </border>
    <border>
      <left style="dotted">
        <color theme="0" tint="-0.499984740745262"/>
      </left>
      <right style="dotted">
        <color theme="0" tint="-0.499984740745262"/>
      </right>
      <top style="dotted">
        <color theme="0" tint="-0.499984740745262"/>
      </top>
      <bottom style="thin">
        <color theme="1" tint="0.499984740745262"/>
      </bottom>
      <diagonal/>
    </border>
    <border>
      <left/>
      <right style="thin">
        <color theme="0" tint="-0.499984740745262"/>
      </right>
      <top style="dotted">
        <color theme="0" tint="-0.499984740745262"/>
      </top>
      <bottom style="thin">
        <color theme="1" tint="0.499984740745262"/>
      </bottom>
      <diagonal/>
    </border>
    <border>
      <left style="thin">
        <color theme="0" tint="-0.499984740745262"/>
      </left>
      <right/>
      <top style="dotted">
        <color theme="0" tint="-0.499984740745262"/>
      </top>
      <bottom style="thin">
        <color theme="1" tint="0.499984740745262"/>
      </bottom>
      <diagonal/>
    </border>
    <border>
      <left/>
      <right style="dotted">
        <color theme="0" tint="-0.499984740745262"/>
      </right>
      <top/>
      <bottom style="dotted">
        <color theme="0" tint="-0.499984740745262"/>
      </bottom>
      <diagonal/>
    </border>
    <border>
      <left/>
      <right style="thin">
        <color theme="1" tint="0.499984740745262"/>
      </right>
      <top/>
      <bottom/>
      <diagonal/>
    </border>
    <border>
      <left style="dotted">
        <color theme="0" tint="-0.499984740745262"/>
      </left>
      <right style="dotted">
        <color theme="0" tint="-0.499984740745262"/>
      </right>
      <top style="dotted">
        <color theme="0" tint="-0.499984740745262"/>
      </top>
      <bottom style="dotted">
        <color theme="1" tint="0.499984740745262"/>
      </bottom>
      <diagonal/>
    </border>
    <border>
      <left/>
      <right style="thin">
        <color theme="0" tint="-0.499984740745262"/>
      </right>
      <top style="dotted">
        <color theme="0" tint="-0.499984740745262"/>
      </top>
      <bottom style="dotted">
        <color theme="1" tint="0.499984740745262"/>
      </bottom>
      <diagonal/>
    </border>
    <border>
      <left style="thin">
        <color theme="0" tint="-0.499984740745262"/>
      </left>
      <right style="dotted">
        <color theme="1" tint="0.499984740745262"/>
      </right>
      <top style="dotted">
        <color theme="0" tint="-0.499984740745262"/>
      </top>
      <bottom style="dotted">
        <color theme="1" tint="0.499984740745262"/>
      </bottom>
      <diagonal/>
    </border>
    <border>
      <left/>
      <right style="dotted">
        <color theme="0" tint="-0.499984740745262"/>
      </right>
      <top style="dotted">
        <color theme="0" tint="-0.499984740745262"/>
      </top>
      <bottom style="dotted">
        <color theme="1" tint="0.499984740745262"/>
      </bottom>
      <diagonal/>
    </border>
    <border>
      <left style="thin">
        <color theme="0" tint="-0.499984740745262"/>
      </left>
      <right style="dotted">
        <color theme="1" tint="0.499984740745262"/>
      </right>
      <top style="dotted">
        <color theme="1" tint="0.499984740745262"/>
      </top>
      <bottom style="thin">
        <color theme="1" tint="0.499984740745262"/>
      </bottom>
      <diagonal/>
    </border>
    <border>
      <left style="thin">
        <color theme="0" tint="-0.499984740745262"/>
      </left>
      <right style="dotted">
        <color theme="1" tint="0.499984740745262"/>
      </right>
      <top style="dotted">
        <color theme="0" tint="-0.499984740745262"/>
      </top>
      <bottom style="thin">
        <color theme="0" tint="-0.499984740745262"/>
      </bottom>
      <diagonal/>
    </border>
    <border>
      <left style="dotted">
        <color theme="0" tint="-0.499984740745262"/>
      </left>
      <right style="thin">
        <color theme="1" tint="0.499984740745262"/>
      </right>
      <top style="dotted">
        <color theme="0"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style="thin">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style="thin">
        <color indexed="64"/>
      </right>
      <top style="thin">
        <color indexed="64"/>
      </top>
      <bottom style="dotted">
        <color indexed="64"/>
      </bottom>
      <diagonal/>
    </border>
    <border>
      <left style="dotted">
        <color indexed="64"/>
      </left>
      <right/>
      <top/>
      <bottom style="thin">
        <color indexed="64"/>
      </bottom>
      <diagonal/>
    </border>
    <border>
      <left style="dotted">
        <color indexed="64"/>
      </left>
      <right style="thin">
        <color indexed="64"/>
      </right>
      <top style="dotted">
        <color indexed="64"/>
      </top>
      <bottom/>
      <diagonal/>
    </border>
  </borders>
  <cellStyleXfs count="14">
    <xf numFmtId="0" fontId="0" fillId="0" borderId="0"/>
    <xf numFmtId="0" fontId="3" fillId="2" borderId="1" applyNumberFormat="0" applyFont="0" applyBorder="0" applyAlignment="0" applyProtection="0"/>
    <xf numFmtId="0" fontId="4" fillId="0" borderId="1" applyNumberFormat="0" applyFill="0" applyBorder="0" applyAlignment="0" applyProtection="0"/>
    <xf numFmtId="0" fontId="7" fillId="3" borderId="0" applyBorder="0"/>
    <xf numFmtId="0" fontId="5" fillId="3" borderId="0"/>
    <xf numFmtId="0" fontId="3" fillId="0" borderId="1"/>
    <xf numFmtId="0" fontId="3" fillId="0" borderId="2" applyAlignment="0"/>
    <xf numFmtId="0" fontId="2" fillId="0" borderId="3" applyNumberFormat="0" applyFill="0" applyBorder="0" applyAlignment="0" applyProtection="0"/>
    <xf numFmtId="0" fontId="6" fillId="0" borderId="1" applyNumberFormat="0" applyFill="0" applyBorder="0" applyAlignment="0" applyProtection="0"/>
    <xf numFmtId="0" fontId="7" fillId="3" borderId="4" applyNumberFormat="0" applyAlignment="0" applyProtection="0">
      <protection locked="0"/>
    </xf>
    <xf numFmtId="0" fontId="8" fillId="3" borderId="0">
      <alignment vertical="top"/>
    </xf>
    <xf numFmtId="0" fontId="6" fillId="0" borderId="0"/>
    <xf numFmtId="164" fontId="3" fillId="0" borderId="0" applyFont="0" applyFill="0" applyBorder="0" applyAlignment="0" applyProtection="0"/>
    <xf numFmtId="9" fontId="3" fillId="0" borderId="0" applyFont="0" applyFill="0" applyBorder="0" applyAlignment="0" applyProtection="0"/>
  </cellStyleXfs>
  <cellXfs count="475">
    <xf numFmtId="0" fontId="0" fillId="0" borderId="0" xfId="0"/>
    <xf numFmtId="0" fontId="0" fillId="0" borderId="0" xfId="0" applyFont="1"/>
    <xf numFmtId="165" fontId="10" fillId="4" borderId="0" xfId="9" applyNumberFormat="1" applyFont="1" applyFill="1" applyBorder="1" applyProtection="1"/>
    <xf numFmtId="165" fontId="9" fillId="4" borderId="0" xfId="9" applyNumberFormat="1" applyFont="1" applyFill="1" applyBorder="1" applyProtection="1"/>
    <xf numFmtId="165" fontId="9" fillId="6" borderId="0" xfId="9" applyNumberFormat="1" applyFont="1" applyFill="1" applyBorder="1" applyProtection="1"/>
    <xf numFmtId="165" fontId="13" fillId="6" borderId="0" xfId="9" applyNumberFormat="1" applyFont="1" applyFill="1" applyBorder="1" applyProtection="1"/>
    <xf numFmtId="0" fontId="15" fillId="6" borderId="10" xfId="0" applyFont="1" applyFill="1" applyBorder="1" applyProtection="1"/>
    <xf numFmtId="166" fontId="12" fillId="5" borderId="13" xfId="12" applyNumberFormat="1" applyFont="1" applyFill="1" applyBorder="1" applyAlignment="1" applyProtection="1">
      <alignment horizontal="right"/>
      <protection locked="0"/>
    </xf>
    <xf numFmtId="0" fontId="15" fillId="6" borderId="7" xfId="0" applyFont="1" applyFill="1" applyBorder="1" applyProtection="1"/>
    <xf numFmtId="0" fontId="14" fillId="4" borderId="6" xfId="0" applyFont="1" applyFill="1" applyBorder="1" applyAlignment="1" applyProtection="1">
      <alignment horizontal="left" indent="1"/>
    </xf>
    <xf numFmtId="0" fontId="19" fillId="4" borderId="5" xfId="0" applyFont="1" applyFill="1" applyBorder="1" applyAlignment="1" applyProtection="1">
      <alignment horizontal="left" indent="1"/>
    </xf>
    <xf numFmtId="0" fontId="14" fillId="4" borderId="17" xfId="0" applyFont="1" applyFill="1" applyBorder="1" applyAlignment="1" applyProtection="1">
      <alignment horizontal="left" indent="1"/>
    </xf>
    <xf numFmtId="0" fontId="19" fillId="4" borderId="18" xfId="0" applyFont="1" applyFill="1" applyBorder="1" applyAlignment="1" applyProtection="1">
      <alignment horizontal="left" indent="1"/>
    </xf>
    <xf numFmtId="0" fontId="14" fillId="4" borderId="19" xfId="0" applyFont="1" applyFill="1" applyBorder="1" applyAlignment="1" applyProtection="1">
      <alignment horizontal="left" indent="1"/>
    </xf>
    <xf numFmtId="0" fontId="18" fillId="4" borderId="22" xfId="0" applyFont="1" applyFill="1" applyBorder="1" applyAlignment="1" applyProtection="1">
      <alignment horizontal="right" indent="1"/>
    </xf>
    <xf numFmtId="0" fontId="20" fillId="4" borderId="23" xfId="2" applyFont="1" applyFill="1" applyBorder="1" applyAlignment="1" applyProtection="1">
      <alignment horizontal="left" indent="1"/>
    </xf>
    <xf numFmtId="0" fontId="0" fillId="10" borderId="0" xfId="0" applyFont="1" applyFill="1" applyProtection="1"/>
    <xf numFmtId="166" fontId="13" fillId="9" borderId="12" xfId="0" applyNumberFormat="1" applyFont="1" applyFill="1" applyBorder="1" applyAlignment="1" applyProtection="1">
      <alignment horizontal="right"/>
    </xf>
    <xf numFmtId="0" fontId="12" fillId="6" borderId="0" xfId="0" applyFont="1" applyFill="1" applyBorder="1" applyAlignment="1" applyProtection="1">
      <alignment horizontal="right" indent="1"/>
    </xf>
    <xf numFmtId="0" fontId="15" fillId="6" borderId="0" xfId="0" applyFont="1" applyFill="1" applyBorder="1" applyProtection="1"/>
    <xf numFmtId="166" fontId="12" fillId="8" borderId="11" xfId="12" applyNumberFormat="1" applyFont="1" applyFill="1" applyBorder="1" applyAlignment="1" applyProtection="1">
      <alignment horizontal="right"/>
      <protection locked="0"/>
    </xf>
    <xf numFmtId="166" fontId="22" fillId="9" borderId="9" xfId="0" applyNumberFormat="1" applyFont="1" applyFill="1" applyBorder="1" applyAlignment="1" applyProtection="1">
      <alignment horizontal="right"/>
    </xf>
    <xf numFmtId="0" fontId="24" fillId="4" borderId="6" xfId="0" applyFont="1" applyFill="1" applyBorder="1" applyAlignment="1" applyProtection="1">
      <alignment horizontal="left" indent="1"/>
    </xf>
    <xf numFmtId="0" fontId="0" fillId="4" borderId="0" xfId="0" applyFont="1" applyFill="1"/>
    <xf numFmtId="0" fontId="0" fillId="4" borderId="0" xfId="0" applyFont="1" applyFill="1" applyProtection="1"/>
    <xf numFmtId="0" fontId="22" fillId="4" borderId="5" xfId="0" applyFont="1" applyFill="1" applyBorder="1" applyAlignment="1" applyProtection="1">
      <alignment horizontal="left" indent="1"/>
    </xf>
    <xf numFmtId="0" fontId="22" fillId="4" borderId="16" xfId="0" applyFont="1" applyFill="1" applyBorder="1" applyAlignment="1" applyProtection="1">
      <alignment horizontal="left" indent="1"/>
    </xf>
    <xf numFmtId="0" fontId="19" fillId="6" borderId="0" xfId="0" applyFont="1" applyFill="1" applyBorder="1" applyAlignment="1" applyProtection="1">
      <alignment horizontal="left" indent="1"/>
    </xf>
    <xf numFmtId="0" fontId="19" fillId="6" borderId="8" xfId="0" applyFont="1" applyFill="1" applyBorder="1" applyAlignment="1" applyProtection="1">
      <alignment horizontal="left" indent="1"/>
    </xf>
    <xf numFmtId="0" fontId="19" fillId="4" borderId="8" xfId="0" applyFont="1" applyFill="1" applyBorder="1" applyAlignment="1" applyProtection="1">
      <alignment horizontal="left" indent="1"/>
    </xf>
    <xf numFmtId="0" fontId="19" fillId="4" borderId="21" xfId="0" applyFont="1" applyFill="1" applyBorder="1" applyAlignment="1" applyProtection="1">
      <alignment horizontal="left" indent="1"/>
    </xf>
    <xf numFmtId="0" fontId="22" fillId="7" borderId="25" xfId="0" applyFont="1" applyFill="1" applyBorder="1" applyAlignment="1" applyProtection="1">
      <alignment horizontal="left" indent="1"/>
    </xf>
    <xf numFmtId="0" fontId="22" fillId="7" borderId="26" xfId="0" applyFont="1" applyFill="1" applyBorder="1" applyAlignment="1" applyProtection="1">
      <alignment horizontal="left" indent="1"/>
    </xf>
    <xf numFmtId="0" fontId="22" fillId="7" borderId="27" xfId="0" applyFont="1" applyFill="1" applyBorder="1" applyAlignment="1" applyProtection="1">
      <alignment horizontal="left" indent="1"/>
    </xf>
    <xf numFmtId="0" fontId="14" fillId="7" borderId="29" xfId="0" applyFont="1" applyFill="1" applyBorder="1" applyAlignment="1" applyProtection="1">
      <alignment horizontal="left" indent="1"/>
    </xf>
    <xf numFmtId="0" fontId="14" fillId="7" borderId="30" xfId="0" applyFont="1" applyFill="1" applyBorder="1" applyAlignment="1" applyProtection="1">
      <alignment horizontal="left" indent="1"/>
    </xf>
    <xf numFmtId="0" fontId="14" fillId="7" borderId="31" xfId="0" applyFont="1" applyFill="1" applyBorder="1" applyAlignment="1" applyProtection="1">
      <alignment horizontal="left" wrapText="1" indent="1"/>
    </xf>
    <xf numFmtId="0" fontId="14" fillId="7" borderId="32" xfId="0" applyFont="1" applyFill="1" applyBorder="1" applyAlignment="1" applyProtection="1">
      <alignment horizontal="left" indent="1"/>
    </xf>
    <xf numFmtId="165" fontId="9" fillId="6" borderId="33" xfId="9" applyNumberFormat="1" applyFont="1" applyFill="1" applyBorder="1" applyProtection="1"/>
    <xf numFmtId="0" fontId="19" fillId="11" borderId="34" xfId="0" applyFont="1" applyFill="1" applyBorder="1" applyAlignment="1" applyProtection="1">
      <alignment horizontal="left" indent="1"/>
    </xf>
    <xf numFmtId="0" fontId="11" fillId="11" borderId="35" xfId="0" applyFont="1" applyFill="1" applyBorder="1" applyProtection="1"/>
    <xf numFmtId="0" fontId="12" fillId="11" borderId="35" xfId="0" applyFont="1" applyFill="1" applyBorder="1" applyProtection="1"/>
    <xf numFmtId="0" fontId="12" fillId="11" borderId="36" xfId="0" applyFont="1" applyFill="1" applyBorder="1" applyProtection="1"/>
    <xf numFmtId="0" fontId="22" fillId="7" borderId="37" xfId="0" applyFont="1" applyFill="1" applyBorder="1" applyAlignment="1" applyProtection="1">
      <alignment horizontal="left" indent="1"/>
    </xf>
    <xf numFmtId="0" fontId="22" fillId="7" borderId="18" xfId="0" applyFont="1" applyFill="1" applyBorder="1" applyAlignment="1" applyProtection="1">
      <alignment horizontal="left" indent="1"/>
    </xf>
    <xf numFmtId="0" fontId="19" fillId="6" borderId="38" xfId="0" applyFont="1" applyFill="1" applyBorder="1" applyAlignment="1" applyProtection="1">
      <alignment horizontal="left" indent="1"/>
    </xf>
    <xf numFmtId="0" fontId="15" fillId="6" borderId="38" xfId="0" applyFont="1" applyFill="1" applyBorder="1" applyProtection="1"/>
    <xf numFmtId="0" fontId="24" fillId="4" borderId="19" xfId="0" applyFont="1" applyFill="1" applyBorder="1" applyAlignment="1" applyProtection="1">
      <alignment horizontal="left" indent="1"/>
    </xf>
    <xf numFmtId="0" fontId="22" fillId="4" borderId="18" xfId="0" applyFont="1" applyFill="1" applyBorder="1" applyAlignment="1" applyProtection="1">
      <alignment horizontal="left" indent="1"/>
    </xf>
    <xf numFmtId="0" fontId="12" fillId="11" borderId="33" xfId="0" applyFont="1" applyFill="1" applyBorder="1" applyProtection="1"/>
    <xf numFmtId="0" fontId="19" fillId="11" borderId="33" xfId="0" applyFont="1" applyFill="1" applyBorder="1" applyAlignment="1" applyProtection="1">
      <alignment horizontal="left" indent="1"/>
    </xf>
    <xf numFmtId="0" fontId="17" fillId="4" borderId="40" xfId="2" applyFont="1" applyFill="1" applyBorder="1" applyAlignment="1" applyProtection="1">
      <alignment horizontal="left" indent="1"/>
    </xf>
    <xf numFmtId="166" fontId="19" fillId="9" borderId="10" xfId="0" applyNumberFormat="1" applyFont="1" applyFill="1" applyBorder="1" applyAlignment="1" applyProtection="1">
      <alignment horizontal="right"/>
    </xf>
    <xf numFmtId="0" fontId="20" fillId="4" borderId="7" xfId="2" applyFont="1" applyFill="1" applyBorder="1" applyAlignment="1" applyProtection="1">
      <alignment horizontal="left" indent="1"/>
    </xf>
    <xf numFmtId="0" fontId="19" fillId="6" borderId="34" xfId="0" applyFont="1" applyFill="1" applyBorder="1" applyAlignment="1" applyProtection="1">
      <alignment horizontal="left" indent="1"/>
    </xf>
    <xf numFmtId="0" fontId="15" fillId="6" borderId="35" xfId="0" applyFont="1" applyFill="1" applyBorder="1" applyProtection="1"/>
    <xf numFmtId="0" fontId="15" fillId="6" borderId="36" xfId="0" applyFont="1" applyFill="1" applyBorder="1" applyProtection="1"/>
    <xf numFmtId="0" fontId="19" fillId="4" borderId="41" xfId="0" applyFont="1" applyFill="1" applyBorder="1" applyAlignment="1" applyProtection="1">
      <alignment horizontal="left" indent="1"/>
    </xf>
    <xf numFmtId="166" fontId="19" fillId="9" borderId="39" xfId="0" applyNumberFormat="1" applyFont="1" applyFill="1" applyBorder="1" applyAlignment="1" applyProtection="1">
      <alignment horizontal="right"/>
    </xf>
    <xf numFmtId="0" fontId="18" fillId="4" borderId="42" xfId="0" applyFont="1" applyFill="1" applyBorder="1" applyAlignment="1" applyProtection="1">
      <alignment horizontal="right" indent="1"/>
    </xf>
    <xf numFmtId="166" fontId="13" fillId="9" borderId="13" xfId="0" applyNumberFormat="1" applyFont="1" applyFill="1" applyBorder="1" applyAlignment="1" applyProtection="1">
      <alignment horizontal="right"/>
    </xf>
    <xf numFmtId="0" fontId="20" fillId="4" borderId="19" xfId="2" applyFont="1" applyFill="1" applyBorder="1" applyAlignment="1" applyProtection="1">
      <alignment horizontal="left" indent="1"/>
    </xf>
    <xf numFmtId="0" fontId="21" fillId="7" borderId="29" xfId="0" applyFont="1" applyFill="1" applyBorder="1" applyProtection="1"/>
    <xf numFmtId="0" fontId="15" fillId="6" borderId="43" xfId="0" applyFont="1" applyFill="1" applyBorder="1" applyProtection="1"/>
    <xf numFmtId="0" fontId="17" fillId="4" borderId="30" xfId="2" applyFont="1" applyFill="1" applyBorder="1" applyAlignment="1" applyProtection="1">
      <alignment horizontal="left" indent="1"/>
    </xf>
    <xf numFmtId="0" fontId="17" fillId="4" borderId="45" xfId="2" applyFont="1" applyFill="1" applyBorder="1" applyAlignment="1" applyProtection="1">
      <alignment horizontal="left" indent="1"/>
    </xf>
    <xf numFmtId="0" fontId="22" fillId="4" borderId="49" xfId="0" applyFont="1" applyFill="1" applyBorder="1" applyAlignment="1" applyProtection="1">
      <alignment horizontal="left" indent="1"/>
    </xf>
    <xf numFmtId="0" fontId="19" fillId="6" borderId="33" xfId="0" applyFont="1" applyFill="1" applyBorder="1" applyAlignment="1" applyProtection="1">
      <alignment horizontal="left" indent="1"/>
    </xf>
    <xf numFmtId="0" fontId="22" fillId="4" borderId="41" xfId="0" applyFont="1" applyFill="1" applyBorder="1" applyAlignment="1" applyProtection="1">
      <alignment horizontal="left" indent="1"/>
    </xf>
    <xf numFmtId="0" fontId="15" fillId="6" borderId="33" xfId="0" applyFont="1" applyFill="1" applyBorder="1" applyProtection="1"/>
    <xf numFmtId="166" fontId="22" fillId="9" borderId="39" xfId="0" applyNumberFormat="1" applyFont="1" applyFill="1" applyBorder="1" applyAlignment="1" applyProtection="1">
      <alignment horizontal="right"/>
    </xf>
    <xf numFmtId="0" fontId="17" fillId="4" borderId="50" xfId="2" applyFont="1" applyFill="1" applyBorder="1" applyAlignment="1" applyProtection="1">
      <alignment horizontal="left" indent="1"/>
    </xf>
    <xf numFmtId="0" fontId="22" fillId="4" borderId="46" xfId="0" applyFont="1" applyFill="1" applyBorder="1" applyAlignment="1" applyProtection="1">
      <alignment horizontal="left" indent="1"/>
    </xf>
    <xf numFmtId="0" fontId="22" fillId="4" borderId="48" xfId="0" applyFont="1" applyFill="1" applyBorder="1" applyAlignment="1" applyProtection="1">
      <alignment horizontal="left" indent="1"/>
    </xf>
    <xf numFmtId="0" fontId="22" fillId="4" borderId="11" xfId="0" applyFont="1" applyFill="1" applyBorder="1" applyAlignment="1" applyProtection="1">
      <alignment horizontal="right" indent="1"/>
    </xf>
    <xf numFmtId="0" fontId="19" fillId="7" borderId="13" xfId="0" applyFont="1" applyFill="1" applyBorder="1" applyAlignment="1" applyProtection="1">
      <alignment horizontal="right" indent="1"/>
    </xf>
    <xf numFmtId="0" fontId="22" fillId="7" borderId="9" xfId="0" applyFont="1" applyFill="1" applyBorder="1" applyAlignment="1" applyProtection="1">
      <alignment horizontal="right" indent="1"/>
    </xf>
    <xf numFmtId="0" fontId="22" fillId="7" borderId="11" xfId="0" applyFont="1" applyFill="1" applyBorder="1" applyAlignment="1" applyProtection="1">
      <alignment horizontal="right" indent="1"/>
    </xf>
    <xf numFmtId="0" fontId="22" fillId="7" borderId="28" xfId="0" applyFont="1" applyFill="1" applyBorder="1" applyAlignment="1" applyProtection="1">
      <alignment horizontal="right" indent="1"/>
    </xf>
    <xf numFmtId="0" fontId="22" fillId="6" borderId="0" xfId="0" applyFont="1" applyFill="1" applyBorder="1" applyAlignment="1" applyProtection="1">
      <alignment horizontal="right" indent="1"/>
    </xf>
    <xf numFmtId="0" fontId="19" fillId="11" borderId="35" xfId="0" applyFont="1" applyFill="1" applyBorder="1" applyProtection="1"/>
    <xf numFmtId="0" fontId="19" fillId="7" borderId="13" xfId="0" applyFont="1" applyFill="1" applyBorder="1" applyProtection="1"/>
    <xf numFmtId="0" fontId="22" fillId="6" borderId="10" xfId="0" applyFont="1" applyFill="1" applyBorder="1" applyAlignment="1" applyProtection="1">
      <alignment horizontal="right" indent="1"/>
    </xf>
    <xf numFmtId="0" fontId="19" fillId="4" borderId="9" xfId="0" applyFont="1" applyFill="1" applyBorder="1" applyAlignment="1" applyProtection="1">
      <alignment horizontal="right" indent="1"/>
    </xf>
    <xf numFmtId="0" fontId="19" fillId="4" borderId="39" xfId="0" applyFont="1" applyFill="1" applyBorder="1" applyAlignment="1" applyProtection="1">
      <alignment horizontal="right" indent="1"/>
    </xf>
    <xf numFmtId="0" fontId="22" fillId="6" borderId="33" xfId="0" applyFont="1" applyFill="1" applyBorder="1" applyAlignment="1" applyProtection="1">
      <alignment horizontal="right" indent="1"/>
    </xf>
    <xf numFmtId="0" fontId="19" fillId="11" borderId="33" xfId="0" applyFont="1" applyFill="1" applyBorder="1" applyProtection="1"/>
    <xf numFmtId="0" fontId="22" fillId="4" borderId="13" xfId="0" applyFont="1" applyFill="1" applyBorder="1" applyAlignment="1" applyProtection="1">
      <alignment horizontal="right" indent="1"/>
    </xf>
    <xf numFmtId="0" fontId="22" fillId="4" borderId="9" xfId="0" applyFont="1" applyFill="1" applyBorder="1" applyAlignment="1" applyProtection="1">
      <alignment horizontal="right" indent="1"/>
    </xf>
    <xf numFmtId="0" fontId="22" fillId="4" borderId="14" xfId="0" applyFont="1" applyFill="1" applyBorder="1" applyAlignment="1" applyProtection="1">
      <alignment horizontal="right" indent="1"/>
    </xf>
    <xf numFmtId="0" fontId="13" fillId="4" borderId="22" xfId="0" applyFont="1" applyFill="1" applyBorder="1" applyAlignment="1" applyProtection="1">
      <alignment horizontal="right" indent="1"/>
    </xf>
    <xf numFmtId="0" fontId="22" fillId="6" borderId="38" xfId="0" applyFont="1" applyFill="1" applyBorder="1" applyAlignment="1" applyProtection="1">
      <alignment horizontal="right" indent="1"/>
    </xf>
    <xf numFmtId="0" fontId="22" fillId="4" borderId="47" xfId="0" applyFont="1" applyFill="1" applyBorder="1" applyAlignment="1" applyProtection="1">
      <alignment horizontal="right" indent="1"/>
    </xf>
    <xf numFmtId="0" fontId="13" fillId="4" borderId="15" xfId="0" applyFont="1" applyFill="1" applyBorder="1" applyAlignment="1" applyProtection="1">
      <alignment horizontal="right" indent="1"/>
    </xf>
    <xf numFmtId="0" fontId="22" fillId="6" borderId="35" xfId="0" applyFont="1" applyFill="1" applyBorder="1" applyAlignment="1" applyProtection="1">
      <alignment horizontal="right" indent="1"/>
    </xf>
    <xf numFmtId="0" fontId="22" fillId="4" borderId="10" xfId="0" applyFont="1" applyFill="1" applyBorder="1" applyAlignment="1" applyProtection="1">
      <alignment horizontal="right" indent="1"/>
    </xf>
    <xf numFmtId="165" fontId="9" fillId="6" borderId="51" xfId="9" applyNumberFormat="1" applyFont="1" applyFill="1" applyBorder="1" applyProtection="1"/>
    <xf numFmtId="165" fontId="9" fillId="6" borderId="52" xfId="9" applyNumberFormat="1" applyFont="1" applyFill="1" applyBorder="1" applyProtection="1"/>
    <xf numFmtId="165" fontId="9" fillId="6" borderId="53" xfId="9" applyNumberFormat="1" applyFont="1" applyFill="1" applyBorder="1" applyProtection="1"/>
    <xf numFmtId="165" fontId="9" fillId="6" borderId="54" xfId="9" applyNumberFormat="1" applyFont="1" applyFill="1" applyBorder="1" applyProtection="1"/>
    <xf numFmtId="165" fontId="9" fillId="6" borderId="55" xfId="9" applyNumberFormat="1" applyFont="1" applyFill="1" applyBorder="1" applyProtection="1"/>
    <xf numFmtId="0" fontId="0" fillId="6" borderId="54" xfId="0" applyFont="1" applyFill="1" applyBorder="1" applyProtection="1"/>
    <xf numFmtId="0" fontId="0" fillId="6" borderId="56" xfId="0" applyFont="1" applyFill="1" applyBorder="1" applyProtection="1"/>
    <xf numFmtId="0" fontId="12" fillId="6" borderId="55" xfId="0" applyFont="1" applyFill="1" applyBorder="1" applyProtection="1"/>
    <xf numFmtId="0" fontId="7" fillId="6" borderId="54" xfId="0" applyFont="1" applyFill="1" applyBorder="1" applyProtection="1"/>
    <xf numFmtId="0" fontId="14" fillId="6" borderId="55" xfId="0" applyFont="1" applyFill="1" applyBorder="1" applyAlignment="1" applyProtection="1">
      <alignment horizontal="left" indent="1"/>
    </xf>
    <xf numFmtId="0" fontId="15" fillId="6" borderId="55" xfId="0" applyFont="1" applyFill="1" applyBorder="1" applyProtection="1"/>
    <xf numFmtId="0" fontId="17" fillId="6" borderId="55" xfId="2" applyFont="1" applyFill="1" applyBorder="1" applyAlignment="1" applyProtection="1">
      <alignment horizontal="left" indent="1"/>
    </xf>
    <xf numFmtId="0" fontId="14" fillId="6" borderId="55" xfId="0" applyFont="1" applyFill="1" applyBorder="1" applyAlignment="1" applyProtection="1">
      <alignment horizontal="left" vertical="center" wrapText="1" indent="1"/>
    </xf>
    <xf numFmtId="0" fontId="12" fillId="6" borderId="55" xfId="0" applyFont="1" applyFill="1" applyBorder="1" applyAlignment="1">
      <alignment horizontal="left" vertical="center" wrapText="1" indent="1"/>
    </xf>
    <xf numFmtId="0" fontId="12" fillId="6" borderId="55" xfId="0" applyFont="1" applyFill="1" applyBorder="1" applyAlignment="1" applyProtection="1">
      <alignment horizontal="left" indent="1"/>
    </xf>
    <xf numFmtId="165" fontId="18" fillId="6" borderId="55" xfId="9" applyNumberFormat="1" applyFont="1" applyFill="1" applyBorder="1" applyProtection="1"/>
    <xf numFmtId="0" fontId="0" fillId="6" borderId="57" xfId="0" applyFont="1" applyFill="1" applyBorder="1" applyProtection="1"/>
    <xf numFmtId="0" fontId="12" fillId="6" borderId="58" xfId="0" applyFont="1" applyFill="1" applyBorder="1" applyProtection="1"/>
    <xf numFmtId="0" fontId="12" fillId="6" borderId="59" xfId="0" applyFont="1" applyFill="1" applyBorder="1" applyProtection="1"/>
    <xf numFmtId="166" fontId="19" fillId="9" borderId="12" xfId="0" applyNumberFormat="1" applyFont="1" applyFill="1" applyBorder="1" applyAlignment="1" applyProtection="1">
      <alignment horizontal="left"/>
    </xf>
    <xf numFmtId="166" fontId="12" fillId="12" borderId="13" xfId="12" applyNumberFormat="1" applyFont="1" applyFill="1" applyBorder="1" applyAlignment="1" applyProtection="1">
      <alignment horizontal="right"/>
      <protection locked="0"/>
    </xf>
    <xf numFmtId="166" fontId="23" fillId="9" borderId="44" xfId="0" applyNumberFormat="1" applyFont="1" applyFill="1" applyBorder="1" applyAlignment="1" applyProtection="1">
      <alignment horizontal="right"/>
    </xf>
    <xf numFmtId="166" fontId="12" fillId="9" borderId="13" xfId="12" applyNumberFormat="1" applyFont="1" applyFill="1" applyBorder="1" applyAlignment="1" applyProtection="1">
      <alignment horizontal="right"/>
      <protection locked="0"/>
    </xf>
    <xf numFmtId="0" fontId="14" fillId="4" borderId="7" xfId="0" applyFont="1" applyFill="1" applyBorder="1" applyAlignment="1" applyProtection="1">
      <alignment horizontal="left" indent="1"/>
    </xf>
    <xf numFmtId="0" fontId="22" fillId="4" borderId="15" xfId="0" applyFont="1" applyFill="1" applyBorder="1" applyAlignment="1" applyProtection="1">
      <alignment horizontal="right" indent="1"/>
    </xf>
    <xf numFmtId="1" fontId="0" fillId="0" borderId="0" xfId="0" applyNumberFormat="1" applyFont="1"/>
    <xf numFmtId="166" fontId="12" fillId="5" borderId="9" xfId="12" applyNumberFormat="1" applyFont="1" applyFill="1" applyBorder="1" applyAlignment="1" applyProtection="1">
      <protection locked="0"/>
    </xf>
    <xf numFmtId="0" fontId="0" fillId="0" borderId="0" xfId="0" applyFont="1" applyBorder="1"/>
    <xf numFmtId="0" fontId="0" fillId="0" borderId="0" xfId="0" applyBorder="1"/>
    <xf numFmtId="0" fontId="27" fillId="13" borderId="0" xfId="0" applyFont="1" applyFill="1"/>
    <xf numFmtId="0" fontId="12" fillId="5" borderId="9" xfId="0" applyNumberFormat="1" applyFont="1" applyFill="1" applyBorder="1" applyAlignment="1" applyProtection="1">
      <alignment horizontal="right" indent="1"/>
    </xf>
    <xf numFmtId="168" fontId="12" fillId="5" borderId="9" xfId="13" applyNumberFormat="1" applyFont="1" applyFill="1" applyBorder="1" applyAlignment="1" applyProtection="1">
      <alignment horizontal="right" indent="1"/>
    </xf>
    <xf numFmtId="0" fontId="12" fillId="5" borderId="13" xfId="0" applyNumberFormat="1" applyFont="1" applyFill="1" applyBorder="1" applyAlignment="1" applyProtection="1">
      <alignment horizontal="center"/>
    </xf>
    <xf numFmtId="0" fontId="12" fillId="5" borderId="13" xfId="0" applyNumberFormat="1" applyFont="1" applyFill="1" applyBorder="1" applyAlignment="1" applyProtection="1">
      <alignment horizontal="right" indent="1"/>
    </xf>
    <xf numFmtId="0" fontId="12" fillId="5" borderId="28" xfId="0" applyNumberFormat="1" applyFont="1" applyFill="1" applyBorder="1" applyAlignment="1" applyProtection="1">
      <alignment horizontal="center"/>
    </xf>
    <xf numFmtId="165" fontId="12" fillId="5" borderId="13" xfId="0" applyNumberFormat="1" applyFont="1" applyFill="1" applyBorder="1" applyAlignment="1" applyProtection="1">
      <alignment horizontal="right"/>
    </xf>
    <xf numFmtId="2" fontId="12" fillId="5" borderId="9" xfId="0" applyNumberFormat="1" applyFont="1" applyFill="1" applyBorder="1" applyAlignment="1" applyProtection="1">
      <alignment horizontal="right" indent="1"/>
    </xf>
    <xf numFmtId="166" fontId="12" fillId="14" borderId="9" xfId="12" applyNumberFormat="1" applyFont="1" applyFill="1" applyBorder="1" applyAlignment="1" applyProtection="1">
      <alignment horizontal="right"/>
      <protection locked="0"/>
    </xf>
    <xf numFmtId="167" fontId="12" fillId="14" borderId="13" xfId="12" applyNumberFormat="1" applyFont="1" applyFill="1" applyBorder="1" applyAlignment="1" applyProtection="1">
      <alignment horizontal="right"/>
      <protection locked="0"/>
    </xf>
    <xf numFmtId="166" fontId="12" fillId="14" borderId="13" xfId="12" applyNumberFormat="1" applyFont="1" applyFill="1" applyBorder="1" applyAlignment="1" applyProtection="1">
      <alignment horizontal="right"/>
      <protection locked="0"/>
    </xf>
    <xf numFmtId="165" fontId="12" fillId="14" borderId="13" xfId="0" applyNumberFormat="1" applyFont="1" applyFill="1" applyBorder="1" applyAlignment="1" applyProtection="1">
      <alignment horizontal="center"/>
    </xf>
    <xf numFmtId="165" fontId="26" fillId="6" borderId="71" xfId="9" applyNumberFormat="1" applyFont="1" applyFill="1" applyBorder="1" applyAlignment="1" applyProtection="1">
      <alignment vertical="top" wrapText="1"/>
    </xf>
    <xf numFmtId="165" fontId="26" fillId="6" borderId="70" xfId="9" applyNumberFormat="1" applyFont="1" applyFill="1" applyBorder="1" applyAlignment="1" applyProtection="1">
      <alignment vertical="top" wrapText="1"/>
    </xf>
    <xf numFmtId="0" fontId="0" fillId="0" borderId="0" xfId="0" applyAlignment="1">
      <alignment vertical="center"/>
    </xf>
    <xf numFmtId="165" fontId="26" fillId="6" borderId="70" xfId="9" applyNumberFormat="1" applyFont="1" applyFill="1" applyBorder="1" applyAlignment="1" applyProtection="1">
      <alignment vertical="top"/>
    </xf>
    <xf numFmtId="165" fontId="31" fillId="6" borderId="71" xfId="9" applyNumberFormat="1" applyFont="1" applyFill="1" applyBorder="1" applyAlignment="1" applyProtection="1">
      <alignment horizontal="center" vertical="center" wrapText="1"/>
    </xf>
    <xf numFmtId="165" fontId="26" fillId="6" borderId="70" xfId="9" applyNumberFormat="1" applyFont="1" applyFill="1" applyBorder="1" applyAlignment="1" applyProtection="1">
      <alignment horizontal="left"/>
    </xf>
    <xf numFmtId="0" fontId="22" fillId="4" borderId="9" xfId="0" applyFont="1" applyFill="1" applyBorder="1" applyAlignment="1" applyProtection="1">
      <alignment horizontal="right"/>
    </xf>
    <xf numFmtId="165" fontId="26" fillId="6" borderId="64" xfId="9" applyNumberFormat="1" applyFont="1" applyFill="1" applyBorder="1" applyAlignment="1" applyProtection="1">
      <alignment vertical="top" wrapText="1"/>
    </xf>
    <xf numFmtId="165" fontId="26" fillId="6" borderId="66" xfId="9" applyNumberFormat="1" applyFont="1" applyFill="1" applyBorder="1" applyAlignment="1" applyProtection="1">
      <alignment vertical="top" wrapText="1"/>
    </xf>
    <xf numFmtId="165" fontId="26" fillId="6" borderId="67" xfId="9" applyNumberFormat="1" applyFont="1" applyFill="1" applyBorder="1" applyAlignment="1" applyProtection="1">
      <alignment vertical="top" wrapText="1"/>
    </xf>
    <xf numFmtId="165" fontId="26" fillId="15" borderId="60" xfId="9" applyNumberFormat="1" applyFont="1" applyFill="1" applyBorder="1" applyAlignment="1" applyProtection="1">
      <alignment horizontal="center" vertical="top" wrapText="1"/>
    </xf>
    <xf numFmtId="165" fontId="26" fillId="15" borderId="61" xfId="9" applyNumberFormat="1" applyFont="1" applyFill="1" applyBorder="1" applyAlignment="1" applyProtection="1">
      <alignment horizontal="center" vertical="top" wrapText="1"/>
    </xf>
    <xf numFmtId="165" fontId="26" fillId="15" borderId="62" xfId="9" applyNumberFormat="1" applyFont="1" applyFill="1" applyBorder="1" applyAlignment="1" applyProtection="1">
      <alignment horizontal="center" vertical="top" wrapText="1"/>
    </xf>
    <xf numFmtId="9" fontId="12" fillId="6" borderId="63" xfId="13" applyFont="1" applyFill="1" applyBorder="1" applyAlignment="1" applyProtection="1">
      <alignment horizontal="center"/>
    </xf>
    <xf numFmtId="9" fontId="12" fillId="6" borderId="0" xfId="13" applyFont="1" applyFill="1" applyBorder="1" applyAlignment="1" applyProtection="1">
      <alignment horizontal="center"/>
    </xf>
    <xf numFmtId="9" fontId="12" fillId="6" borderId="64" xfId="13" applyFont="1" applyFill="1" applyBorder="1" applyAlignment="1" applyProtection="1">
      <alignment horizontal="center"/>
    </xf>
    <xf numFmtId="0" fontId="31" fillId="6" borderId="63" xfId="9" applyNumberFormat="1" applyFont="1" applyFill="1" applyBorder="1" applyAlignment="1" applyProtection="1">
      <alignment horizontal="center" vertical="top" wrapText="1"/>
    </xf>
    <xf numFmtId="0" fontId="31" fillId="6" borderId="0" xfId="9" applyNumberFormat="1" applyFont="1" applyFill="1" applyBorder="1" applyAlignment="1" applyProtection="1">
      <alignment horizontal="center" vertical="top" wrapText="1"/>
    </xf>
    <xf numFmtId="0" fontId="31" fillId="6" borderId="64" xfId="9" applyNumberFormat="1" applyFont="1" applyFill="1" applyBorder="1" applyAlignment="1" applyProtection="1">
      <alignment horizontal="center" vertical="top" wrapText="1"/>
    </xf>
    <xf numFmtId="168" fontId="31" fillId="6" borderId="63" xfId="13" applyNumberFormat="1" applyFont="1" applyFill="1" applyBorder="1" applyAlignment="1" applyProtection="1">
      <alignment horizontal="center" vertical="top" wrapText="1"/>
    </xf>
    <xf numFmtId="168" fontId="31" fillId="6" borderId="0" xfId="13" applyNumberFormat="1" applyFont="1" applyFill="1" applyBorder="1" applyAlignment="1" applyProtection="1">
      <alignment horizontal="center" vertical="top" wrapText="1"/>
    </xf>
    <xf numFmtId="168" fontId="31" fillId="6" borderId="64" xfId="13" applyNumberFormat="1" applyFont="1" applyFill="1" applyBorder="1" applyAlignment="1" applyProtection="1">
      <alignment horizontal="center" vertical="top" wrapText="1"/>
    </xf>
    <xf numFmtId="9" fontId="12" fillId="15" borderId="68" xfId="13" applyFont="1" applyFill="1" applyBorder="1" applyAlignment="1" applyProtection="1">
      <alignment horizontal="center"/>
    </xf>
    <xf numFmtId="9" fontId="12" fillId="15" borderId="69" xfId="13" applyFont="1" applyFill="1" applyBorder="1" applyAlignment="1" applyProtection="1">
      <alignment horizontal="center"/>
    </xf>
    <xf numFmtId="9" fontId="11" fillId="15" borderId="75" xfId="13" applyFont="1" applyFill="1" applyBorder="1" applyAlignment="1" applyProtection="1">
      <alignment horizontal="center"/>
    </xf>
    <xf numFmtId="165" fontId="26" fillId="15" borderId="62" xfId="9" applyNumberFormat="1" applyFont="1" applyFill="1" applyBorder="1" applyAlignment="1" applyProtection="1">
      <alignment vertical="top" wrapText="1"/>
    </xf>
    <xf numFmtId="165" fontId="26" fillId="15" borderId="61" xfId="9" applyNumberFormat="1" applyFont="1" applyFill="1" applyBorder="1" applyAlignment="1" applyProtection="1">
      <alignment vertical="top"/>
    </xf>
    <xf numFmtId="0" fontId="26" fillId="6" borderId="63" xfId="9" applyNumberFormat="1" applyFont="1" applyFill="1" applyBorder="1" applyAlignment="1" applyProtection="1">
      <alignment horizontal="center" vertical="center" wrapText="1"/>
    </xf>
    <xf numFmtId="9" fontId="26" fillId="6" borderId="0" xfId="13" applyFont="1" applyFill="1" applyBorder="1" applyAlignment="1" applyProtection="1">
      <alignment horizontal="center" vertical="center" wrapText="1"/>
    </xf>
    <xf numFmtId="165" fontId="37" fillId="6" borderId="65" xfId="9" applyNumberFormat="1" applyFont="1" applyFill="1" applyBorder="1" applyAlignment="1" applyProtection="1">
      <alignment horizontal="left" vertical="top"/>
    </xf>
    <xf numFmtId="165" fontId="26" fillId="15" borderId="63" xfId="9" applyNumberFormat="1" applyFont="1" applyFill="1" applyBorder="1" applyAlignment="1" applyProtection="1">
      <alignment horizontal="center" vertical="top" wrapText="1"/>
    </xf>
    <xf numFmtId="9" fontId="38" fillId="15" borderId="63" xfId="13" applyFont="1" applyFill="1" applyBorder="1" applyAlignment="1" applyProtection="1">
      <alignment horizontal="center"/>
    </xf>
    <xf numFmtId="9" fontId="38" fillId="15" borderId="68" xfId="13" applyFont="1" applyFill="1" applyBorder="1" applyAlignment="1" applyProtection="1">
      <alignment horizontal="left"/>
    </xf>
    <xf numFmtId="9" fontId="0" fillId="0" borderId="0" xfId="0" applyNumberFormat="1"/>
    <xf numFmtId="0" fontId="12" fillId="14" borderId="88" xfId="0" applyNumberFormat="1" applyFont="1" applyFill="1" applyBorder="1" applyAlignment="1" applyProtection="1">
      <alignment horizontal="left" indent="1"/>
    </xf>
    <xf numFmtId="0" fontId="12" fillId="14" borderId="89" xfId="0" applyNumberFormat="1" applyFont="1" applyFill="1" applyBorder="1" applyAlignment="1" applyProtection="1">
      <alignment horizontal="left" indent="1"/>
    </xf>
    <xf numFmtId="0" fontId="12" fillId="14" borderId="81" xfId="0" applyNumberFormat="1" applyFont="1" applyFill="1" applyBorder="1" applyAlignment="1" applyProtection="1">
      <alignment horizontal="center"/>
    </xf>
    <xf numFmtId="0" fontId="21" fillId="14" borderId="89" xfId="0" applyNumberFormat="1" applyFont="1" applyFill="1" applyBorder="1" applyAlignment="1" applyProtection="1"/>
    <xf numFmtId="0" fontId="12" fillId="14" borderId="80" xfId="0" applyNumberFormat="1" applyFont="1" applyFill="1" applyBorder="1" applyAlignment="1" applyProtection="1">
      <alignment horizontal="left" indent="1"/>
    </xf>
    <xf numFmtId="0" fontId="12" fillId="14" borderId="81" xfId="0" applyNumberFormat="1" applyFont="1" applyFill="1" applyBorder="1" applyAlignment="1" applyProtection="1">
      <alignment horizontal="left" indent="1"/>
    </xf>
    <xf numFmtId="0" fontId="21" fillId="14" borderId="81" xfId="0" applyNumberFormat="1" applyFont="1" applyFill="1" applyBorder="1" applyAlignment="1" applyProtection="1"/>
    <xf numFmtId="0" fontId="12" fillId="14" borderId="82" xfId="0" applyNumberFormat="1" applyFont="1" applyFill="1" applyBorder="1" applyAlignment="1" applyProtection="1">
      <alignment horizontal="center" vertical="center"/>
    </xf>
    <xf numFmtId="0" fontId="12" fillId="14" borderId="63" xfId="0" applyNumberFormat="1" applyFont="1" applyFill="1" applyBorder="1" applyAlignment="1" applyProtection="1">
      <alignment horizontal="left" indent="1"/>
    </xf>
    <xf numFmtId="0" fontId="12" fillId="14" borderId="0" xfId="0" applyNumberFormat="1" applyFont="1" applyFill="1" applyBorder="1" applyAlignment="1" applyProtection="1">
      <alignment horizontal="left" indent="1"/>
    </xf>
    <xf numFmtId="0" fontId="12" fillId="14" borderId="0" xfId="0" applyNumberFormat="1" applyFont="1" applyFill="1" applyBorder="1" applyAlignment="1" applyProtection="1">
      <alignment horizontal="center"/>
    </xf>
    <xf numFmtId="0" fontId="21" fillId="14" borderId="0" xfId="0" applyNumberFormat="1" applyFont="1" applyFill="1" applyBorder="1" applyAlignment="1" applyProtection="1"/>
    <xf numFmtId="0" fontId="12" fillId="14" borderId="65" xfId="0" applyNumberFormat="1" applyFont="1" applyFill="1" applyBorder="1" applyAlignment="1" applyProtection="1">
      <alignment horizontal="left" indent="1"/>
    </xf>
    <xf numFmtId="0" fontId="12" fillId="14" borderId="66" xfId="0" applyNumberFormat="1" applyFont="1" applyFill="1" applyBorder="1" applyAlignment="1" applyProtection="1">
      <alignment horizontal="left" indent="1"/>
    </xf>
    <xf numFmtId="0" fontId="12" fillId="14" borderId="96" xfId="0" applyNumberFormat="1" applyFont="1" applyFill="1" applyBorder="1" applyAlignment="1" applyProtection="1">
      <alignment horizontal="center"/>
    </xf>
    <xf numFmtId="0" fontId="21" fillId="14" borderId="66" xfId="0" applyNumberFormat="1" applyFont="1" applyFill="1" applyBorder="1" applyAlignment="1" applyProtection="1"/>
    <xf numFmtId="9" fontId="12" fillId="5" borderId="11" xfId="13" applyFont="1" applyFill="1" applyBorder="1" applyAlignment="1" applyProtection="1">
      <alignment horizontal="right" indent="1"/>
    </xf>
    <xf numFmtId="0" fontId="21" fillId="16" borderId="0" xfId="0" applyNumberFormat="1" applyFont="1" applyFill="1" applyBorder="1" applyAlignment="1" applyProtection="1">
      <alignment horizontal="center" vertical="top" wrapText="1"/>
    </xf>
    <xf numFmtId="0" fontId="0" fillId="0" borderId="0" xfId="0" applyProtection="1"/>
    <xf numFmtId="0" fontId="12" fillId="0" borderId="0" xfId="0" applyFont="1" applyProtection="1"/>
    <xf numFmtId="0" fontId="30" fillId="9" borderId="68" xfId="0" applyFont="1" applyFill="1" applyBorder="1" applyProtection="1"/>
    <xf numFmtId="0" fontId="28" fillId="9" borderId="69" xfId="0" applyFont="1" applyFill="1" applyBorder="1" applyProtection="1"/>
    <xf numFmtId="0" fontId="12" fillId="9" borderId="69" xfId="0" applyFont="1" applyFill="1" applyBorder="1" applyProtection="1"/>
    <xf numFmtId="0" fontId="12" fillId="9" borderId="75" xfId="0" applyFont="1" applyFill="1" applyBorder="1" applyProtection="1"/>
    <xf numFmtId="0" fontId="28" fillId="0" borderId="0" xfId="0" applyFont="1" applyProtection="1"/>
    <xf numFmtId="0" fontId="12" fillId="9" borderId="69" xfId="0" applyFont="1" applyFill="1" applyBorder="1" applyAlignment="1" applyProtection="1">
      <alignment horizontal="right" vertical="center"/>
    </xf>
    <xf numFmtId="0" fontId="12" fillId="9" borderId="75" xfId="0" applyFont="1" applyFill="1" applyBorder="1" applyAlignment="1" applyProtection="1">
      <alignment horizontal="center" vertical="center"/>
    </xf>
    <xf numFmtId="0" fontId="0" fillId="0" borderId="0" xfId="0" applyBorder="1" applyProtection="1"/>
    <xf numFmtId="0" fontId="32" fillId="0" borderId="0" xfId="0" applyFont="1" applyAlignment="1" applyProtection="1">
      <alignment horizontal="center" vertical="top" wrapText="1"/>
    </xf>
    <xf numFmtId="0" fontId="33" fillId="0" borderId="0" xfId="0" applyFont="1" applyAlignment="1" applyProtection="1">
      <alignment vertical="top"/>
    </xf>
    <xf numFmtId="0" fontId="21" fillId="16" borderId="89" xfId="0" applyNumberFormat="1" applyFont="1" applyFill="1" applyBorder="1" applyAlignment="1" applyProtection="1">
      <alignment horizontal="center" vertical="center"/>
      <protection locked="0"/>
    </xf>
    <xf numFmtId="0" fontId="36" fillId="0" borderId="0" xfId="0" applyFont="1" applyProtection="1"/>
    <xf numFmtId="0" fontId="21" fillId="16" borderId="81" xfId="0" applyNumberFormat="1" applyFont="1" applyFill="1" applyBorder="1" applyAlignment="1" applyProtection="1">
      <alignment horizontal="center" vertical="center"/>
      <protection locked="0"/>
    </xf>
    <xf numFmtId="0" fontId="21" fillId="16" borderId="0" xfId="0" applyNumberFormat="1" applyFont="1" applyFill="1" applyBorder="1" applyAlignment="1" applyProtection="1">
      <alignment horizontal="center" vertical="center"/>
      <protection locked="0"/>
    </xf>
    <xf numFmtId="0" fontId="12" fillId="16" borderId="81" xfId="0" applyNumberFormat="1" applyFont="1" applyFill="1" applyBorder="1" applyAlignment="1" applyProtection="1">
      <alignment horizontal="center" vertical="center"/>
      <protection locked="0"/>
    </xf>
    <xf numFmtId="0" fontId="12" fillId="6" borderId="71" xfId="0" applyFont="1" applyFill="1" applyBorder="1" applyProtection="1"/>
    <xf numFmtId="0" fontId="12" fillId="6" borderId="72" xfId="0" applyFont="1" applyFill="1" applyBorder="1" applyProtection="1"/>
    <xf numFmtId="0" fontId="0" fillId="0" borderId="0" xfId="0" applyAlignment="1" applyProtection="1">
      <alignment vertical="center"/>
    </xf>
    <xf numFmtId="0" fontId="12" fillId="0" borderId="0" xfId="0" applyFont="1" applyBorder="1" applyProtection="1"/>
    <xf numFmtId="9" fontId="0" fillId="0" borderId="0" xfId="0" applyNumberFormat="1" applyAlignment="1" applyProtection="1">
      <alignment horizontal="center" vertical="top"/>
    </xf>
    <xf numFmtId="14" fontId="12" fillId="16" borderId="67" xfId="0" applyNumberFormat="1" applyFont="1" applyFill="1" applyBorder="1" applyAlignment="1" applyProtection="1">
      <alignment horizontal="center"/>
      <protection locked="0"/>
    </xf>
    <xf numFmtId="0" fontId="12" fillId="0" borderId="71" xfId="0" applyFont="1" applyBorder="1" applyProtection="1"/>
    <xf numFmtId="0" fontId="12" fillId="0" borderId="72" xfId="0" applyFont="1" applyBorder="1" applyProtection="1"/>
    <xf numFmtId="2" fontId="12" fillId="14" borderId="9" xfId="12" applyNumberFormat="1" applyFont="1" applyFill="1" applyBorder="1" applyAlignment="1" applyProtection="1">
      <alignment horizontal="right"/>
      <protection locked="0"/>
    </xf>
    <xf numFmtId="0" fontId="21" fillId="17" borderId="0" xfId="0" applyNumberFormat="1" applyFont="1" applyFill="1" applyBorder="1" applyAlignment="1" applyProtection="1">
      <alignment horizontal="center" vertical="center" wrapText="1"/>
      <protection locked="0"/>
    </xf>
    <xf numFmtId="0" fontId="40" fillId="4" borderId="0" xfId="0" applyNumberFormat="1" applyFont="1" applyFill="1" applyBorder="1" applyAlignment="1" applyProtection="1">
      <alignment horizontal="center" vertical="center" wrapText="1"/>
    </xf>
    <xf numFmtId="9" fontId="12" fillId="17" borderId="94" xfId="13" applyFont="1" applyFill="1" applyBorder="1" applyAlignment="1" applyProtection="1">
      <alignment horizontal="center" vertical="center"/>
      <protection locked="0"/>
    </xf>
    <xf numFmtId="9" fontId="12" fillId="17" borderId="95" xfId="13" applyFont="1" applyFill="1" applyBorder="1" applyAlignment="1" applyProtection="1">
      <alignment horizontal="center" vertical="center"/>
      <protection locked="0"/>
    </xf>
    <xf numFmtId="0" fontId="12" fillId="14" borderId="101" xfId="0" applyNumberFormat="1" applyFont="1" applyFill="1" applyBorder="1" applyAlignment="1" applyProtection="1">
      <alignment horizontal="left" indent="1"/>
    </xf>
    <xf numFmtId="0" fontId="12" fillId="14" borderId="102" xfId="0" applyNumberFormat="1" applyFont="1" applyFill="1" applyBorder="1" applyAlignment="1" applyProtection="1">
      <alignment horizontal="left" indent="1"/>
    </xf>
    <xf numFmtId="0" fontId="12" fillId="14" borderId="103" xfId="0" applyNumberFormat="1" applyFont="1" applyFill="1" applyBorder="1" applyAlignment="1" applyProtection="1">
      <alignment horizontal="center" vertical="center"/>
    </xf>
    <xf numFmtId="165" fontId="26" fillId="6" borderId="69" xfId="9" applyNumberFormat="1" applyFont="1" applyFill="1" applyBorder="1" applyAlignment="1" applyProtection="1">
      <alignment horizontal="center" vertical="top" wrapText="1"/>
    </xf>
    <xf numFmtId="165" fontId="31" fillId="6" borderId="69" xfId="9" applyNumberFormat="1" applyFont="1" applyFill="1" applyBorder="1" applyAlignment="1" applyProtection="1">
      <alignment horizontal="center" vertical="center" wrapText="1"/>
    </xf>
    <xf numFmtId="165" fontId="26" fillId="6" borderId="75" xfId="9" applyNumberFormat="1" applyFont="1" applyFill="1" applyBorder="1" applyAlignment="1" applyProtection="1">
      <alignment horizontal="center" vertical="top" wrapText="1"/>
    </xf>
    <xf numFmtId="0" fontId="12" fillId="0" borderId="60" xfId="0" applyFont="1" applyBorder="1" applyProtection="1"/>
    <xf numFmtId="0" fontId="12" fillId="0" borderId="61" xfId="0" applyFont="1" applyBorder="1" applyProtection="1"/>
    <xf numFmtId="0" fontId="12" fillId="0" borderId="62" xfId="0" applyFont="1" applyBorder="1" applyProtection="1"/>
    <xf numFmtId="165" fontId="31" fillId="6" borderId="68" xfId="9" applyNumberFormat="1" applyFont="1" applyFill="1" applyBorder="1" applyAlignment="1" applyProtection="1">
      <alignment horizontal="left" vertical="center"/>
    </xf>
    <xf numFmtId="165" fontId="34" fillId="6" borderId="70" xfId="9" applyNumberFormat="1" applyFont="1" applyFill="1" applyBorder="1" applyAlignment="1" applyProtection="1">
      <alignment horizontal="left"/>
    </xf>
    <xf numFmtId="0" fontId="12" fillId="16" borderId="66" xfId="0" applyNumberFormat="1" applyFont="1" applyFill="1" applyBorder="1" applyAlignment="1" applyProtection="1">
      <alignment horizontal="center" vertical="center"/>
      <protection locked="0"/>
    </xf>
    <xf numFmtId="165" fontId="31" fillId="6" borderId="72" xfId="9" applyNumberFormat="1" applyFont="1" applyFill="1" applyBorder="1" applyAlignment="1" applyProtection="1">
      <alignment horizontal="center" vertical="center" wrapText="1"/>
    </xf>
    <xf numFmtId="165" fontId="31" fillId="6" borderId="71" xfId="9" applyNumberFormat="1" applyFont="1" applyFill="1" applyBorder="1" applyAlignment="1" applyProtection="1">
      <alignment horizontal="left" vertical="center"/>
    </xf>
    <xf numFmtId="0" fontId="12" fillId="4" borderId="81" xfId="0" applyNumberFormat="1" applyFont="1" applyFill="1" applyBorder="1" applyAlignment="1" applyProtection="1">
      <alignment horizontal="left" indent="1"/>
      <protection locked="0"/>
    </xf>
    <xf numFmtId="0" fontId="12" fillId="4" borderId="0" xfId="0" applyNumberFormat="1" applyFont="1" applyFill="1" applyBorder="1" applyAlignment="1" applyProtection="1">
      <alignment horizontal="left" indent="1"/>
      <protection locked="0"/>
    </xf>
    <xf numFmtId="0" fontId="12" fillId="4" borderId="96" xfId="0" applyNumberFormat="1" applyFont="1" applyFill="1" applyBorder="1" applyAlignment="1" applyProtection="1">
      <alignment horizontal="left" indent="1"/>
      <protection locked="0"/>
    </xf>
    <xf numFmtId="0" fontId="41" fillId="0" borderId="0" xfId="0" applyFont="1" applyAlignment="1">
      <alignment horizontal="left" vertical="center" indent="2"/>
    </xf>
    <xf numFmtId="0" fontId="42" fillId="0" borderId="0" xfId="0" applyFont="1" applyProtection="1"/>
    <xf numFmtId="0" fontId="12" fillId="4" borderId="0" xfId="0" applyNumberFormat="1" applyFont="1" applyFill="1" applyBorder="1" applyAlignment="1" applyProtection="1">
      <alignment horizontal="center"/>
      <protection locked="0"/>
    </xf>
    <xf numFmtId="0" fontId="12" fillId="4" borderId="0" xfId="0" applyNumberFormat="1" applyFont="1" applyFill="1" applyBorder="1" applyAlignment="1" applyProtection="1">
      <alignment horizontal="center" vertical="center"/>
      <protection locked="0"/>
    </xf>
    <xf numFmtId="0" fontId="12" fillId="4" borderId="0" xfId="0" applyNumberFormat="1" applyFont="1" applyFill="1" applyBorder="1" applyAlignment="1" applyProtection="1">
      <alignment horizontal="left" indent="1"/>
    </xf>
    <xf numFmtId="0" fontId="12" fillId="4" borderId="0" xfId="0" applyNumberFormat="1" applyFont="1" applyFill="1" applyBorder="1" applyAlignment="1" applyProtection="1">
      <alignment horizontal="center"/>
    </xf>
    <xf numFmtId="0" fontId="31" fillId="17" borderId="68" xfId="0" applyFont="1" applyFill="1" applyBorder="1" applyAlignment="1">
      <alignment horizontal="left" vertical="top" wrapText="1" indent="1"/>
    </xf>
    <xf numFmtId="0" fontId="31" fillId="17" borderId="69" xfId="0" applyFont="1" applyFill="1" applyBorder="1" applyAlignment="1">
      <alignment horizontal="left" vertical="top" wrapText="1" indent="1"/>
    </xf>
    <xf numFmtId="0" fontId="31" fillId="17" borderId="75" xfId="0" applyFont="1" applyFill="1" applyBorder="1" applyAlignment="1">
      <alignment horizontal="left" vertical="top" wrapText="1" indent="1"/>
    </xf>
    <xf numFmtId="0" fontId="43" fillId="0" borderId="0" xfId="0" applyFont="1" applyAlignment="1" applyProtection="1">
      <alignment horizontal="center" vertical="top" wrapText="1"/>
    </xf>
    <xf numFmtId="165" fontId="26" fillId="6" borderId="73" xfId="9" applyNumberFormat="1" applyFont="1" applyFill="1" applyBorder="1" applyAlignment="1" applyProtection="1">
      <alignment horizontal="center" vertical="top" wrapText="1"/>
    </xf>
    <xf numFmtId="165" fontId="26" fillId="6" borderId="71" xfId="9" applyNumberFormat="1" applyFont="1" applyFill="1" applyBorder="1" applyAlignment="1" applyProtection="1">
      <alignment horizontal="center" vertical="top" wrapText="1"/>
    </xf>
    <xf numFmtId="165" fontId="26" fillId="6" borderId="72" xfId="9" applyNumberFormat="1" applyFont="1" applyFill="1" applyBorder="1" applyAlignment="1" applyProtection="1">
      <alignment horizontal="center" vertical="top" wrapText="1"/>
    </xf>
    <xf numFmtId="14" fontId="12" fillId="16" borderId="74" xfId="0" applyNumberFormat="1" applyFont="1" applyFill="1" applyBorder="1" applyAlignment="1" applyProtection="1">
      <alignment horizontal="center"/>
      <protection locked="0"/>
    </xf>
    <xf numFmtId="0" fontId="12" fillId="14" borderId="102" xfId="0" applyNumberFormat="1" applyFont="1" applyFill="1" applyBorder="1" applyAlignment="1" applyProtection="1">
      <alignment horizontal="center" vertical="center"/>
    </xf>
    <xf numFmtId="0" fontId="21" fillId="14" borderId="102" xfId="0" applyNumberFormat="1" applyFont="1" applyFill="1" applyBorder="1" applyAlignment="1" applyProtection="1">
      <alignment horizontal="center" vertical="center"/>
    </xf>
    <xf numFmtId="0" fontId="12" fillId="14" borderId="81" xfId="0" applyNumberFormat="1" applyFont="1" applyFill="1" applyBorder="1" applyAlignment="1" applyProtection="1">
      <alignment horizontal="center" vertical="center"/>
    </xf>
    <xf numFmtId="0" fontId="21" fillId="14" borderId="81" xfId="0" applyNumberFormat="1" applyFont="1" applyFill="1" applyBorder="1" applyAlignment="1" applyProtection="1">
      <alignment horizontal="center" vertical="center"/>
    </xf>
    <xf numFmtId="0" fontId="12" fillId="14" borderId="0" xfId="0" applyNumberFormat="1" applyFont="1" applyFill="1" applyBorder="1" applyAlignment="1" applyProtection="1">
      <alignment horizontal="center" vertical="center"/>
    </xf>
    <xf numFmtId="0" fontId="21" fillId="14" borderId="0" xfId="0" applyNumberFormat="1" applyFont="1" applyFill="1" applyBorder="1" applyAlignment="1" applyProtection="1">
      <alignment horizontal="center" vertical="center"/>
    </xf>
    <xf numFmtId="0" fontId="12" fillId="14" borderId="66" xfId="0" applyNumberFormat="1" applyFont="1" applyFill="1" applyBorder="1" applyAlignment="1" applyProtection="1">
      <alignment horizontal="center" vertical="center"/>
    </xf>
    <xf numFmtId="165" fontId="26" fillId="6" borderId="71" xfId="9" applyNumberFormat="1" applyFont="1" applyFill="1" applyBorder="1" applyAlignment="1" applyProtection="1">
      <alignment horizontal="center" vertical="top" wrapText="1"/>
    </xf>
    <xf numFmtId="165" fontId="26" fillId="15" borderId="65" xfId="9" applyNumberFormat="1" applyFont="1" applyFill="1" applyBorder="1" applyAlignment="1" applyProtection="1">
      <alignment horizontal="center" vertical="top" wrapText="1"/>
    </xf>
    <xf numFmtId="168" fontId="31" fillId="6" borderId="65" xfId="13" applyNumberFormat="1" applyFont="1" applyFill="1" applyBorder="1" applyAlignment="1" applyProtection="1">
      <alignment horizontal="center" vertical="top" wrapText="1"/>
    </xf>
    <xf numFmtId="168" fontId="31" fillId="6" borderId="66" xfId="13" applyNumberFormat="1" applyFont="1" applyFill="1" applyBorder="1" applyAlignment="1" applyProtection="1">
      <alignment horizontal="center" vertical="top" wrapText="1"/>
    </xf>
    <xf numFmtId="168" fontId="31" fillId="6" borderId="67" xfId="13" applyNumberFormat="1" applyFont="1" applyFill="1" applyBorder="1" applyAlignment="1" applyProtection="1">
      <alignment horizontal="center" vertical="top" wrapText="1"/>
    </xf>
    <xf numFmtId="0" fontId="12" fillId="14" borderId="102" xfId="0" applyNumberFormat="1" applyFont="1" applyFill="1" applyBorder="1" applyAlignment="1" applyProtection="1">
      <alignment horizontal="center"/>
    </xf>
    <xf numFmtId="0" fontId="21" fillId="14" borderId="102" xfId="0" applyNumberFormat="1" applyFont="1" applyFill="1" applyBorder="1" applyAlignment="1" applyProtection="1"/>
    <xf numFmtId="0" fontId="14" fillId="4" borderId="19" xfId="2" applyFont="1" applyFill="1" applyBorder="1" applyAlignment="1" applyProtection="1">
      <alignment horizontal="left" indent="1"/>
    </xf>
    <xf numFmtId="0" fontId="21" fillId="16" borderId="102" xfId="0" applyNumberFormat="1" applyFont="1" applyFill="1" applyBorder="1" applyAlignment="1" applyProtection="1">
      <alignment horizontal="center" vertical="center"/>
      <protection locked="0"/>
    </xf>
    <xf numFmtId="0" fontId="12" fillId="4" borderId="102" xfId="0" applyNumberFormat="1" applyFont="1" applyFill="1" applyBorder="1" applyAlignment="1" applyProtection="1">
      <alignment horizontal="left" indent="1"/>
      <protection locked="0"/>
    </xf>
    <xf numFmtId="0" fontId="12" fillId="16" borderId="90" xfId="0" applyNumberFormat="1" applyFont="1" applyFill="1" applyBorder="1" applyAlignment="1" applyProtection="1">
      <alignment horizontal="center" vertical="center"/>
      <protection locked="0"/>
    </xf>
    <xf numFmtId="0" fontId="12" fillId="16" borderId="82" xfId="0" applyNumberFormat="1" applyFont="1" applyFill="1" applyBorder="1" applyAlignment="1" applyProtection="1">
      <alignment horizontal="center" vertical="center"/>
      <protection locked="0"/>
    </xf>
    <xf numFmtId="0" fontId="12" fillId="16" borderId="64" xfId="0" applyNumberFormat="1" applyFont="1" applyFill="1" applyBorder="1" applyAlignment="1" applyProtection="1">
      <alignment horizontal="center" vertical="center"/>
      <protection locked="0"/>
    </xf>
    <xf numFmtId="0" fontId="12" fillId="16" borderId="67" xfId="0" applyNumberFormat="1" applyFont="1" applyFill="1" applyBorder="1" applyAlignment="1" applyProtection="1">
      <alignment horizontal="center" vertical="center"/>
      <protection locked="0"/>
    </xf>
    <xf numFmtId="0" fontId="12" fillId="14" borderId="89" xfId="0" applyNumberFormat="1" applyFont="1" applyFill="1" applyBorder="1" applyAlignment="1" applyProtection="1">
      <alignment horizontal="center" vertical="center"/>
    </xf>
    <xf numFmtId="0" fontId="11" fillId="0" borderId="0" xfId="0" applyFont="1" applyProtection="1"/>
    <xf numFmtId="0" fontId="21" fillId="16" borderId="90" xfId="0" applyNumberFormat="1" applyFont="1" applyFill="1" applyBorder="1" applyAlignment="1" applyProtection="1">
      <alignment horizontal="center" vertical="center"/>
      <protection locked="0"/>
    </xf>
    <xf numFmtId="0" fontId="21" fillId="16" borderId="82" xfId="0" applyNumberFormat="1" applyFont="1" applyFill="1" applyBorder="1" applyAlignment="1" applyProtection="1">
      <alignment horizontal="center" vertical="center"/>
      <protection locked="0"/>
    </xf>
    <xf numFmtId="0" fontId="21" fillId="16" borderId="64" xfId="0" applyNumberFormat="1" applyFont="1" applyFill="1" applyBorder="1" applyAlignment="1" applyProtection="1">
      <alignment horizontal="center" vertical="center"/>
      <protection locked="0"/>
    </xf>
    <xf numFmtId="165" fontId="35" fillId="6" borderId="60" xfId="9" applyNumberFormat="1" applyFont="1" applyFill="1" applyBorder="1" applyAlignment="1" applyProtection="1">
      <alignment horizontal="center"/>
    </xf>
    <xf numFmtId="165" fontId="31" fillId="6" borderId="70" xfId="9" applyNumberFormat="1" applyFont="1" applyFill="1" applyBorder="1" applyAlignment="1" applyProtection="1">
      <alignment horizontal="left"/>
    </xf>
    <xf numFmtId="165" fontId="31" fillId="6" borderId="71" xfId="9" applyNumberFormat="1" applyFont="1" applyFill="1" applyBorder="1" applyAlignment="1" applyProtection="1">
      <alignment horizontal="center" wrapText="1"/>
    </xf>
    <xf numFmtId="165" fontId="29" fillId="6" borderId="72" xfId="9" applyNumberFormat="1" applyFont="1" applyFill="1" applyBorder="1" applyAlignment="1" applyProtection="1">
      <alignment horizontal="center" wrapText="1"/>
    </xf>
    <xf numFmtId="9" fontId="12" fillId="6" borderId="63" xfId="0" applyNumberFormat="1" applyFont="1" applyFill="1" applyBorder="1" applyAlignment="1" applyProtection="1">
      <alignment horizontal="center" vertical="center"/>
    </xf>
    <xf numFmtId="0" fontId="6" fillId="6" borderId="65" xfId="0" applyFont="1" applyFill="1" applyBorder="1" applyAlignment="1" applyProtection="1">
      <alignment horizontal="left" vertical="center"/>
    </xf>
    <xf numFmtId="0" fontId="6" fillId="6" borderId="66" xfId="0" applyFont="1" applyFill="1" applyBorder="1" applyAlignment="1" applyProtection="1">
      <alignment horizontal="center" vertical="center"/>
    </xf>
    <xf numFmtId="0" fontId="0" fillId="6" borderId="66" xfId="0" applyFill="1" applyBorder="1" applyAlignment="1" applyProtection="1">
      <alignment horizontal="center" vertical="center"/>
    </xf>
    <xf numFmtId="0" fontId="0" fillId="6" borderId="66" xfId="0" applyFill="1" applyBorder="1" applyProtection="1"/>
    <xf numFmtId="0" fontId="12" fillId="6" borderId="67" xfId="0" applyNumberFormat="1" applyFont="1" applyFill="1" applyBorder="1" applyAlignment="1" applyProtection="1">
      <alignment horizontal="left" indent="1"/>
    </xf>
    <xf numFmtId="9" fontId="12" fillId="5" borderId="91" xfId="0" applyNumberFormat="1" applyFont="1" applyFill="1" applyBorder="1" applyAlignment="1" applyProtection="1">
      <alignment horizontal="center" vertical="center"/>
    </xf>
    <xf numFmtId="9" fontId="12" fillId="16" borderId="92" xfId="0" applyNumberFormat="1" applyFont="1" applyFill="1" applyBorder="1" applyAlignment="1" applyProtection="1">
      <alignment horizontal="center" vertical="center"/>
      <protection locked="0"/>
    </xf>
    <xf numFmtId="0" fontId="12" fillId="4" borderId="92" xfId="0" applyNumberFormat="1" applyFont="1" applyFill="1" applyBorder="1" applyAlignment="1" applyProtection="1">
      <alignment horizontal="left" indent="1"/>
    </xf>
    <xf numFmtId="9" fontId="12" fillId="4" borderId="92" xfId="0" applyNumberFormat="1" applyFont="1" applyFill="1" applyBorder="1" applyAlignment="1" applyProtection="1">
      <alignment horizontal="left" indent="1"/>
    </xf>
    <xf numFmtId="0" fontId="12" fillId="4" borderId="93" xfId="0" applyNumberFormat="1" applyFont="1" applyFill="1" applyBorder="1" applyAlignment="1" applyProtection="1">
      <alignment horizontal="left" indent="1"/>
    </xf>
    <xf numFmtId="0" fontId="12" fillId="16" borderId="103" xfId="0" applyNumberFormat="1" applyFont="1" applyFill="1" applyBorder="1" applyAlignment="1" applyProtection="1">
      <alignment horizontal="center" vertical="center"/>
      <protection locked="0"/>
    </xf>
    <xf numFmtId="0" fontId="12" fillId="16" borderId="106" xfId="0" applyNumberFormat="1" applyFont="1" applyFill="1" applyBorder="1" applyAlignment="1" applyProtection="1">
      <alignment horizontal="center" vertical="center"/>
      <protection locked="0"/>
    </xf>
    <xf numFmtId="0" fontId="12" fillId="14" borderId="90" xfId="0" applyNumberFormat="1" applyFont="1" applyFill="1" applyBorder="1" applyAlignment="1" applyProtection="1">
      <alignment horizontal="center" vertical="center"/>
    </xf>
    <xf numFmtId="0" fontId="12" fillId="14" borderId="64" xfId="0" applyNumberFormat="1" applyFont="1" applyFill="1" applyBorder="1" applyAlignment="1" applyProtection="1">
      <alignment horizontal="center" vertical="center"/>
    </xf>
    <xf numFmtId="0" fontId="12" fillId="14" borderId="67" xfId="0" applyNumberFormat="1" applyFont="1" applyFill="1" applyBorder="1" applyAlignment="1" applyProtection="1">
      <alignment horizontal="center" vertical="center"/>
    </xf>
    <xf numFmtId="0" fontId="12" fillId="9" borderId="69" xfId="0" applyFont="1" applyFill="1" applyBorder="1" applyAlignment="1" applyProtection="1">
      <alignment horizontal="right"/>
    </xf>
    <xf numFmtId="0" fontId="21" fillId="9" borderId="69" xfId="0" applyFont="1" applyFill="1" applyBorder="1" applyAlignment="1" applyProtection="1">
      <alignment horizontal="right"/>
    </xf>
    <xf numFmtId="0" fontId="44" fillId="4" borderId="0" xfId="0" applyFont="1" applyFill="1" applyAlignment="1">
      <alignment horizontal="left" vertical="top"/>
    </xf>
    <xf numFmtId="0" fontId="44" fillId="0" borderId="0" xfId="0" applyFont="1" applyFill="1" applyAlignment="1">
      <alignment horizontal="left" vertical="top"/>
    </xf>
    <xf numFmtId="0" fontId="44" fillId="0" borderId="0" xfId="0" applyFont="1" applyFill="1"/>
    <xf numFmtId="0" fontId="44" fillId="4" borderId="0" xfId="0" applyFont="1" applyFill="1"/>
    <xf numFmtId="0" fontId="30" fillId="18" borderId="0" xfId="0" applyFont="1" applyFill="1" applyAlignment="1">
      <alignment horizontal="left" vertical="top"/>
    </xf>
    <xf numFmtId="0" fontId="46" fillId="0" borderId="0" xfId="0" applyFont="1" applyFill="1" applyAlignment="1">
      <alignment horizontal="left" vertical="top"/>
    </xf>
    <xf numFmtId="0" fontId="46" fillId="0" borderId="0" xfId="0" applyFont="1" applyFill="1"/>
    <xf numFmtId="0" fontId="46" fillId="4" borderId="0" xfId="0" applyFont="1" applyFill="1"/>
    <xf numFmtId="0" fontId="44" fillId="4" borderId="0" xfId="0" applyFont="1" applyFill="1" applyAlignment="1">
      <alignment horizontal="left" vertical="top" indent="5"/>
    </xf>
    <xf numFmtId="0" fontId="47" fillId="4" borderId="0" xfId="0" applyFont="1" applyFill="1" applyAlignment="1">
      <alignment horizontal="left" vertical="top"/>
    </xf>
    <xf numFmtId="0" fontId="30" fillId="19" borderId="0" xfId="0" applyFont="1" applyFill="1" applyAlignment="1">
      <alignment horizontal="left" vertical="top"/>
    </xf>
    <xf numFmtId="0" fontId="30" fillId="0" borderId="0" xfId="0" applyFont="1" applyFill="1" applyAlignment="1">
      <alignment horizontal="left" vertical="top"/>
    </xf>
    <xf numFmtId="0" fontId="48" fillId="4" borderId="0" xfId="0" applyFont="1" applyFill="1" applyAlignment="1">
      <alignment horizontal="left" vertical="top"/>
    </xf>
    <xf numFmtId="0" fontId="48" fillId="4" borderId="0" xfId="0" applyFont="1" applyFill="1" applyAlignment="1">
      <alignment horizontal="left" vertical="top" wrapText="1"/>
    </xf>
    <xf numFmtId="0" fontId="48" fillId="4" borderId="0" xfId="0" applyFont="1" applyFill="1" applyAlignment="1">
      <alignment horizontal="left" vertical="top" wrapText="1" indent="5"/>
    </xf>
    <xf numFmtId="0" fontId="1" fillId="4" borderId="0" xfId="0" applyFont="1" applyFill="1" applyBorder="1" applyAlignment="1">
      <alignment horizontal="left" vertical="center" indent="5"/>
    </xf>
    <xf numFmtId="0" fontId="49" fillId="0" borderId="0" xfId="0" applyFont="1" applyFill="1" applyAlignment="1">
      <alignment horizontal="left" vertical="center"/>
    </xf>
    <xf numFmtId="0" fontId="48" fillId="4" borderId="0" xfId="0" applyFont="1" applyFill="1" applyAlignment="1">
      <alignment horizontal="left" vertical="top" indent="5"/>
    </xf>
    <xf numFmtId="0" fontId="51" fillId="4" borderId="0" xfId="0" applyFont="1" applyFill="1" applyAlignment="1">
      <alignment horizontal="left" vertical="top" indent="8"/>
    </xf>
    <xf numFmtId="0" fontId="48" fillId="4" borderId="0" xfId="0" applyFont="1" applyFill="1" applyAlignment="1">
      <alignment horizontal="left" vertical="top" indent="8"/>
    </xf>
    <xf numFmtId="0" fontId="48" fillId="4" borderId="0" xfId="0" applyFont="1" applyFill="1" applyAlignment="1">
      <alignment horizontal="left" vertical="top" indent="16"/>
    </xf>
    <xf numFmtId="0" fontId="51" fillId="4" borderId="0" xfId="0" applyFont="1" applyFill="1" applyAlignment="1">
      <alignment horizontal="left" vertical="top"/>
    </xf>
    <xf numFmtId="165" fontId="26" fillId="6" borderId="71" xfId="9" applyNumberFormat="1" applyFont="1" applyFill="1" applyBorder="1" applyAlignment="1" applyProtection="1">
      <alignment horizontal="center" vertical="top" wrapText="1"/>
    </xf>
    <xf numFmtId="165" fontId="26" fillId="6" borderId="68" xfId="9" applyNumberFormat="1" applyFont="1" applyFill="1" applyBorder="1" applyAlignment="1" applyProtection="1">
      <alignment horizontal="left" vertical="center"/>
    </xf>
    <xf numFmtId="165" fontId="26" fillId="6" borderId="70" xfId="9" applyNumberFormat="1" applyFont="1" applyFill="1" applyBorder="1" applyAlignment="1" applyProtection="1">
      <alignment horizontal="left" vertical="center"/>
    </xf>
    <xf numFmtId="0" fontId="12" fillId="5" borderId="13" xfId="0" applyNumberFormat="1" applyFont="1" applyFill="1" applyBorder="1" applyAlignment="1" applyProtection="1">
      <alignment horizontal="right"/>
    </xf>
    <xf numFmtId="0" fontId="27" fillId="4" borderId="0" xfId="0" applyFont="1" applyFill="1"/>
    <xf numFmtId="0" fontId="54" fillId="4" borderId="0" xfId="0" applyFont="1" applyFill="1"/>
    <xf numFmtId="0" fontId="55" fillId="4" borderId="0" xfId="0" applyFont="1" applyFill="1"/>
    <xf numFmtId="166" fontId="54" fillId="4" borderId="0" xfId="0" applyNumberFormat="1" applyFont="1" applyFill="1"/>
    <xf numFmtId="166" fontId="0" fillId="4" borderId="0" xfId="0" applyNumberFormat="1" applyFont="1" applyFill="1"/>
    <xf numFmtId="0" fontId="56" fillId="0" borderId="0" xfId="0" applyFont="1" applyProtection="1"/>
    <xf numFmtId="0" fontId="14" fillId="4" borderId="30" xfId="2" applyFont="1" applyFill="1" applyBorder="1" applyAlignment="1" applyProtection="1">
      <alignment horizontal="left" indent="1"/>
    </xf>
    <xf numFmtId="0" fontId="57" fillId="14" borderId="89" xfId="0" applyNumberFormat="1" applyFont="1" applyFill="1" applyBorder="1" applyAlignment="1" applyProtection="1">
      <alignment horizontal="center"/>
    </xf>
    <xf numFmtId="0" fontId="57" fillId="14" borderId="81" xfId="0" applyNumberFormat="1" applyFont="1" applyFill="1" applyBorder="1" applyAlignment="1" applyProtection="1">
      <alignment horizontal="center"/>
    </xf>
    <xf numFmtId="0" fontId="57" fillId="14" borderId="0" xfId="0" applyNumberFormat="1" applyFont="1" applyFill="1" applyBorder="1" applyAlignment="1" applyProtection="1">
      <alignment horizontal="center"/>
    </xf>
    <xf numFmtId="0" fontId="57" fillId="14" borderId="66" xfId="0" applyNumberFormat="1" applyFont="1" applyFill="1" applyBorder="1" applyAlignment="1" applyProtection="1">
      <alignment horizontal="center"/>
    </xf>
    <xf numFmtId="0" fontId="57" fillId="14" borderId="102" xfId="0" applyNumberFormat="1" applyFont="1" applyFill="1" applyBorder="1" applyAlignment="1" applyProtection="1">
      <alignment horizontal="center" vertical="center"/>
    </xf>
    <xf numFmtId="0" fontId="57" fillId="14" borderId="81" xfId="0" applyNumberFormat="1" applyFont="1" applyFill="1" applyBorder="1" applyAlignment="1" applyProtection="1">
      <alignment horizontal="center" vertical="center"/>
    </xf>
    <xf numFmtId="0" fontId="57" fillId="14" borderId="0" xfId="0" applyNumberFormat="1" applyFont="1" applyFill="1" applyBorder="1" applyAlignment="1" applyProtection="1">
      <alignment horizontal="center" vertical="center"/>
    </xf>
    <xf numFmtId="0" fontId="57" fillId="14" borderId="66" xfId="0" applyNumberFormat="1" applyFont="1" applyFill="1" applyBorder="1" applyAlignment="1" applyProtection="1">
      <alignment horizontal="center" vertical="center"/>
    </xf>
    <xf numFmtId="0" fontId="12" fillId="4" borderId="102" xfId="0" applyNumberFormat="1" applyFont="1" applyFill="1" applyBorder="1" applyAlignment="1" applyProtection="1">
      <alignment horizontal="left" indent="1"/>
    </xf>
    <xf numFmtId="0" fontId="12" fillId="4" borderId="81" xfId="0" applyNumberFormat="1" applyFont="1" applyFill="1" applyBorder="1" applyAlignment="1" applyProtection="1">
      <alignment horizontal="left" indent="1"/>
    </xf>
    <xf numFmtId="0" fontId="12" fillId="4" borderId="96" xfId="0" applyNumberFormat="1" applyFont="1" applyFill="1" applyBorder="1" applyAlignment="1" applyProtection="1">
      <alignment horizontal="left" indent="1"/>
    </xf>
    <xf numFmtId="0" fontId="58" fillId="0" borderId="0" xfId="0" applyFont="1" applyAlignment="1">
      <alignment horizontal="left" vertical="center"/>
    </xf>
    <xf numFmtId="0" fontId="4" fillId="0" borderId="0" xfId="2" applyBorder="1"/>
    <xf numFmtId="165" fontId="26" fillId="6" borderId="78" xfId="9" applyNumberFormat="1" applyFont="1" applyFill="1" applyBorder="1" applyAlignment="1" applyProtection="1">
      <alignment horizontal="center" vertical="center" wrapText="1"/>
    </xf>
    <xf numFmtId="168" fontId="12" fillId="17" borderId="86" xfId="0" applyNumberFormat="1" applyFont="1" applyFill="1" applyBorder="1" applyAlignment="1" applyProtection="1">
      <alignment horizontal="center" vertical="center"/>
      <protection locked="0"/>
    </xf>
    <xf numFmtId="165" fontId="26" fillId="6" borderId="86" xfId="9" applyNumberFormat="1" applyFont="1" applyFill="1" applyBorder="1" applyAlignment="1" applyProtection="1">
      <alignment horizontal="center" vertical="center" wrapText="1"/>
    </xf>
    <xf numFmtId="3" fontId="0" fillId="0" borderId="0" xfId="0" applyNumberFormat="1" applyProtection="1"/>
    <xf numFmtId="165" fontId="59" fillId="6" borderId="0" xfId="9" applyNumberFormat="1" applyFont="1" applyFill="1" applyBorder="1" applyProtection="1"/>
    <xf numFmtId="165" fontId="60" fillId="4" borderId="0" xfId="9" applyNumberFormat="1" applyFont="1" applyFill="1" applyBorder="1" applyAlignment="1" applyProtection="1">
      <alignment vertical="center" wrapText="1"/>
    </xf>
    <xf numFmtId="10" fontId="0" fillId="0" borderId="0" xfId="0" applyNumberFormat="1" applyAlignment="1" applyProtection="1">
      <alignment vertical="center"/>
    </xf>
    <xf numFmtId="3" fontId="0" fillId="0" borderId="0" xfId="0" applyNumberFormat="1" applyAlignment="1" applyProtection="1">
      <alignment vertical="center"/>
    </xf>
    <xf numFmtId="10" fontId="0" fillId="0" borderId="0" xfId="0" applyNumberFormat="1" applyProtection="1"/>
    <xf numFmtId="4" fontId="0" fillId="0" borderId="0" xfId="0" applyNumberFormat="1" applyProtection="1"/>
    <xf numFmtId="3" fontId="12" fillId="17" borderId="86" xfId="0" applyNumberFormat="1" applyFont="1" applyFill="1" applyBorder="1" applyAlignment="1" applyProtection="1">
      <alignment horizontal="center" vertical="center"/>
      <protection locked="0"/>
    </xf>
    <xf numFmtId="0" fontId="0" fillId="0" borderId="0" xfId="0" applyNumberFormat="1"/>
    <xf numFmtId="0" fontId="12" fillId="16" borderId="105" xfId="0" applyNumberFormat="1" applyFont="1" applyFill="1" applyBorder="1" applyAlignment="1" applyProtection="1">
      <alignment wrapText="1"/>
      <protection locked="0"/>
    </xf>
    <xf numFmtId="0" fontId="12" fillId="16" borderId="96" xfId="0" applyNumberFormat="1" applyFont="1" applyFill="1" applyBorder="1" applyAlignment="1" applyProtection="1">
      <alignment wrapText="1"/>
      <protection locked="0"/>
    </xf>
    <xf numFmtId="0" fontId="12" fillId="16" borderId="80" xfId="0" applyNumberFormat="1" applyFont="1" applyFill="1" applyBorder="1" applyAlignment="1" applyProtection="1">
      <alignment wrapText="1"/>
      <protection locked="0"/>
    </xf>
    <xf numFmtId="0" fontId="12" fillId="16" borderId="81" xfId="0" applyNumberFormat="1" applyFont="1" applyFill="1" applyBorder="1" applyAlignment="1" applyProtection="1">
      <alignment wrapText="1"/>
      <protection locked="0"/>
    </xf>
    <xf numFmtId="0" fontId="12" fillId="16" borderId="80" xfId="0" applyNumberFormat="1" applyFont="1" applyFill="1" applyBorder="1" applyAlignment="1" applyProtection="1">
      <alignment horizontal="center"/>
      <protection locked="0"/>
    </xf>
    <xf numFmtId="0" fontId="12" fillId="16" borderId="81" xfId="0" applyNumberFormat="1" applyFont="1" applyFill="1" applyBorder="1" applyAlignment="1" applyProtection="1">
      <alignment horizontal="center"/>
      <protection locked="0"/>
    </xf>
    <xf numFmtId="0" fontId="12" fillId="16" borderId="105" xfId="0" applyNumberFormat="1" applyFont="1" applyFill="1" applyBorder="1" applyAlignment="1" applyProtection="1">
      <alignment horizontal="center"/>
      <protection locked="0"/>
    </xf>
    <xf numFmtId="0" fontId="12" fillId="16" borderId="96" xfId="0" applyNumberFormat="1" applyFont="1" applyFill="1" applyBorder="1" applyAlignment="1" applyProtection="1">
      <alignment horizontal="center"/>
      <protection locked="0"/>
    </xf>
    <xf numFmtId="0" fontId="31" fillId="16" borderId="91" xfId="0" applyFont="1" applyFill="1" applyBorder="1" applyAlignment="1" applyProtection="1">
      <alignment horizontal="left" vertical="top" wrapText="1"/>
      <protection locked="0"/>
    </xf>
    <xf numFmtId="0" fontId="31" fillId="16" borderId="92" xfId="0" applyFont="1" applyFill="1" applyBorder="1" applyAlignment="1" applyProtection="1">
      <alignment horizontal="left" vertical="top" wrapText="1"/>
      <protection locked="0"/>
    </xf>
    <xf numFmtId="0" fontId="31" fillId="16" borderId="93" xfId="0" applyFont="1" applyFill="1" applyBorder="1" applyAlignment="1" applyProtection="1">
      <alignment horizontal="left" vertical="top" wrapText="1"/>
      <protection locked="0"/>
    </xf>
    <xf numFmtId="0" fontId="31" fillId="16" borderId="65" xfId="0" applyFont="1" applyFill="1" applyBorder="1" applyAlignment="1" applyProtection="1">
      <alignment horizontal="left" vertical="top" wrapText="1" indent="1"/>
      <protection locked="0"/>
    </xf>
    <xf numFmtId="0" fontId="31" fillId="16" borderId="66" xfId="0" applyFont="1" applyFill="1" applyBorder="1" applyAlignment="1" applyProtection="1">
      <alignment horizontal="left" vertical="top" wrapText="1" indent="1"/>
      <protection locked="0"/>
    </xf>
    <xf numFmtId="0" fontId="31" fillId="16" borderId="67" xfId="0" applyFont="1" applyFill="1" applyBorder="1" applyAlignment="1" applyProtection="1">
      <alignment horizontal="left" vertical="top" wrapText="1" indent="1"/>
      <protection locked="0"/>
    </xf>
    <xf numFmtId="0" fontId="21" fillId="16" borderId="98" xfId="0" applyNumberFormat="1" applyFont="1" applyFill="1" applyBorder="1" applyAlignment="1" applyProtection="1">
      <alignment horizontal="center" vertical="top" wrapText="1"/>
      <protection locked="0"/>
    </xf>
    <xf numFmtId="0" fontId="21" fillId="16" borderId="99" xfId="0" applyNumberFormat="1" applyFont="1" applyFill="1" applyBorder="1" applyAlignment="1" applyProtection="1">
      <alignment horizontal="center" vertical="top" wrapText="1"/>
      <protection locked="0"/>
    </xf>
    <xf numFmtId="0" fontId="12" fillId="16" borderId="97" xfId="0" applyNumberFormat="1" applyFont="1" applyFill="1" applyBorder="1" applyAlignment="1" applyProtection="1">
      <alignment horizontal="center"/>
      <protection locked="0"/>
    </xf>
    <xf numFmtId="0" fontId="12" fillId="16" borderId="78" xfId="0" applyNumberFormat="1" applyFont="1" applyFill="1" applyBorder="1" applyAlignment="1" applyProtection="1">
      <alignment horizontal="center"/>
      <protection locked="0"/>
    </xf>
    <xf numFmtId="165" fontId="26" fillId="6" borderId="76" xfId="9" applyNumberFormat="1" applyFont="1" applyFill="1" applyBorder="1" applyAlignment="1" applyProtection="1">
      <alignment horizontal="center" vertical="top" wrapText="1"/>
    </xf>
    <xf numFmtId="165" fontId="26" fillId="6" borderId="77" xfId="9" applyNumberFormat="1" applyFont="1" applyFill="1" applyBorder="1" applyAlignment="1" applyProtection="1">
      <alignment horizontal="center" vertical="top" wrapText="1"/>
    </xf>
    <xf numFmtId="9" fontId="21" fillId="16" borderId="65" xfId="0" applyNumberFormat="1" applyFont="1" applyFill="1" applyBorder="1" applyAlignment="1" applyProtection="1">
      <alignment horizontal="center"/>
      <protection locked="0"/>
    </xf>
    <xf numFmtId="9" fontId="21" fillId="16" borderId="66" xfId="0" applyNumberFormat="1" applyFont="1" applyFill="1" applyBorder="1" applyAlignment="1" applyProtection="1">
      <alignment horizontal="center"/>
      <protection locked="0"/>
    </xf>
    <xf numFmtId="165" fontId="26" fillId="6" borderId="73" xfId="9" applyNumberFormat="1" applyFont="1" applyFill="1" applyBorder="1" applyAlignment="1" applyProtection="1">
      <alignment horizontal="center" vertical="top" wrapText="1"/>
    </xf>
    <xf numFmtId="14" fontId="12" fillId="16" borderId="74" xfId="0" applyNumberFormat="1" applyFont="1" applyFill="1" applyBorder="1" applyAlignment="1" applyProtection="1">
      <alignment horizontal="center"/>
      <protection locked="0"/>
    </xf>
    <xf numFmtId="0" fontId="12" fillId="16" borderId="74" xfId="0" applyNumberFormat="1" applyFont="1" applyFill="1" applyBorder="1" applyAlignment="1" applyProtection="1">
      <alignment horizontal="center"/>
      <protection locked="0"/>
    </xf>
    <xf numFmtId="165" fontId="26" fillId="6" borderId="70" xfId="9" applyNumberFormat="1" applyFont="1" applyFill="1" applyBorder="1" applyAlignment="1" applyProtection="1">
      <alignment horizontal="center" vertical="top" wrapText="1"/>
    </xf>
    <xf numFmtId="165" fontId="26" fillId="6" borderId="71" xfId="9" applyNumberFormat="1" applyFont="1" applyFill="1" applyBorder="1" applyAlignment="1" applyProtection="1">
      <alignment horizontal="center" vertical="top" wrapText="1"/>
    </xf>
    <xf numFmtId="165" fontId="26" fillId="6" borderId="78" xfId="9" applyNumberFormat="1" applyFont="1" applyFill="1" applyBorder="1" applyAlignment="1" applyProtection="1">
      <alignment horizontal="center" vertical="top" wrapText="1"/>
    </xf>
    <xf numFmtId="165" fontId="26" fillId="6" borderId="86" xfId="9" applyNumberFormat="1" applyFont="1" applyFill="1" applyBorder="1" applyAlignment="1" applyProtection="1">
      <alignment horizontal="center" vertical="top" wrapText="1"/>
    </xf>
    <xf numFmtId="0" fontId="12" fillId="16" borderId="110" xfId="0" applyNumberFormat="1" applyFont="1" applyFill="1" applyBorder="1" applyAlignment="1" applyProtection="1">
      <alignment horizontal="center"/>
      <protection locked="0"/>
    </xf>
    <xf numFmtId="0" fontId="12" fillId="16" borderId="88" xfId="0" applyNumberFormat="1" applyFont="1" applyFill="1" applyBorder="1" applyAlignment="1" applyProtection="1">
      <protection locked="0"/>
    </xf>
    <xf numFmtId="0" fontId="12" fillId="16" borderId="89" xfId="0" applyNumberFormat="1" applyFont="1" applyFill="1" applyBorder="1" applyAlignment="1" applyProtection="1">
      <protection locked="0"/>
    </xf>
    <xf numFmtId="0" fontId="12" fillId="16" borderId="80" xfId="0" applyNumberFormat="1" applyFont="1" applyFill="1" applyBorder="1" applyAlignment="1" applyProtection="1">
      <protection locked="0"/>
    </xf>
    <xf numFmtId="0" fontId="12" fillId="16" borderId="81" xfId="0" applyNumberFormat="1" applyFont="1" applyFill="1" applyBorder="1" applyAlignment="1" applyProtection="1">
      <protection locked="0"/>
    </xf>
    <xf numFmtId="165" fontId="26" fillId="6" borderId="73" xfId="9" applyNumberFormat="1" applyFont="1" applyFill="1" applyBorder="1" applyAlignment="1" applyProtection="1">
      <alignment horizontal="center" vertical="top"/>
    </xf>
    <xf numFmtId="9" fontId="12" fillId="16" borderId="78" xfId="0" applyNumberFormat="1" applyFont="1" applyFill="1" applyBorder="1" applyAlignment="1" applyProtection="1">
      <alignment horizontal="center"/>
      <protection locked="0"/>
    </xf>
    <xf numFmtId="0" fontId="12" fillId="16" borderId="105" xfId="0" applyNumberFormat="1" applyFont="1" applyFill="1" applyBorder="1" applyAlignment="1" applyProtection="1">
      <protection locked="0"/>
    </xf>
    <xf numFmtId="0" fontId="12" fillId="16" borderId="96" xfId="0" applyNumberFormat="1" applyFont="1" applyFill="1" applyBorder="1" applyAlignment="1" applyProtection="1">
      <protection locked="0"/>
    </xf>
    <xf numFmtId="0" fontId="12" fillId="16" borderId="88" xfId="0" applyNumberFormat="1" applyFont="1" applyFill="1" applyBorder="1" applyAlignment="1" applyProtection="1">
      <alignment wrapText="1"/>
      <protection locked="0"/>
    </xf>
    <xf numFmtId="0" fontId="12" fillId="16" borderId="89" xfId="0" applyNumberFormat="1" applyFont="1" applyFill="1" applyBorder="1" applyAlignment="1" applyProtection="1">
      <alignment wrapText="1"/>
      <protection locked="0"/>
    </xf>
    <xf numFmtId="0" fontId="12" fillId="16" borderId="80" xfId="0" applyNumberFormat="1" applyFont="1" applyFill="1" applyBorder="1" applyAlignment="1" applyProtection="1">
      <alignment wrapText="1" readingOrder="1"/>
      <protection locked="0"/>
    </xf>
    <xf numFmtId="0" fontId="12" fillId="16" borderId="81" xfId="0" applyNumberFormat="1" applyFont="1" applyFill="1" applyBorder="1" applyAlignment="1" applyProtection="1">
      <alignment wrapText="1" readingOrder="1"/>
      <protection locked="0"/>
    </xf>
    <xf numFmtId="0" fontId="21" fillId="16" borderId="65" xfId="0" applyNumberFormat="1" applyFont="1" applyFill="1" applyBorder="1" applyAlignment="1" applyProtection="1">
      <alignment horizontal="center" vertical="top" wrapText="1"/>
      <protection locked="0"/>
    </xf>
    <xf numFmtId="0" fontId="21" fillId="16" borderId="66" xfId="0" applyNumberFormat="1" applyFont="1" applyFill="1" applyBorder="1" applyAlignment="1" applyProtection="1">
      <alignment horizontal="center" vertical="top" wrapText="1"/>
      <protection locked="0"/>
    </xf>
    <xf numFmtId="14" fontId="12" fillId="16" borderId="65" xfId="0" applyNumberFormat="1" applyFont="1" applyFill="1" applyBorder="1" applyAlignment="1" applyProtection="1">
      <alignment horizontal="center"/>
      <protection locked="0"/>
    </xf>
    <xf numFmtId="0" fontId="12" fillId="16" borderId="66" xfId="0" applyNumberFormat="1" applyFont="1" applyFill="1" applyBorder="1" applyAlignment="1" applyProtection="1">
      <alignment horizontal="center"/>
      <protection locked="0"/>
    </xf>
    <xf numFmtId="0" fontId="12" fillId="16" borderId="88" xfId="0" applyNumberFormat="1" applyFont="1" applyFill="1" applyBorder="1" applyAlignment="1" applyProtection="1">
      <alignment horizontal="center"/>
      <protection locked="0"/>
    </xf>
    <xf numFmtId="0" fontId="12" fillId="16" borderId="89" xfId="0" applyNumberFormat="1" applyFont="1" applyFill="1" applyBorder="1" applyAlignment="1" applyProtection="1">
      <alignment horizontal="center"/>
      <protection locked="0"/>
    </xf>
    <xf numFmtId="165" fontId="26" fillId="6" borderId="70" xfId="9" applyNumberFormat="1" applyFont="1" applyFill="1" applyBorder="1" applyAlignment="1" applyProtection="1">
      <alignment horizontal="center" vertical="top"/>
    </xf>
    <xf numFmtId="165" fontId="26" fillId="6" borderId="71" xfId="9" applyNumberFormat="1" applyFont="1" applyFill="1" applyBorder="1" applyAlignment="1" applyProtection="1">
      <alignment horizontal="center" vertical="top"/>
    </xf>
    <xf numFmtId="0" fontId="12" fillId="16" borderId="68" xfId="0" applyFont="1" applyFill="1" applyBorder="1" applyAlignment="1" applyProtection="1">
      <alignment horizontal="center"/>
      <protection locked="0"/>
    </xf>
    <xf numFmtId="0" fontId="12" fillId="16" borderId="75" xfId="0" applyFont="1" applyFill="1" applyBorder="1" applyAlignment="1" applyProtection="1">
      <alignment horizontal="center"/>
      <protection locked="0"/>
    </xf>
    <xf numFmtId="165" fontId="26" fillId="6" borderId="109" xfId="9" applyNumberFormat="1" applyFont="1" applyFill="1" applyBorder="1" applyAlignment="1" applyProtection="1">
      <alignment horizontal="center" vertical="top"/>
    </xf>
    <xf numFmtId="9" fontId="12" fillId="16" borderId="85" xfId="0" applyNumberFormat="1" applyFont="1" applyFill="1" applyBorder="1" applyAlignment="1" applyProtection="1">
      <alignment horizontal="center"/>
      <protection locked="0"/>
    </xf>
    <xf numFmtId="9" fontId="12" fillId="16" borderId="111" xfId="0" applyNumberFormat="1" applyFont="1" applyFill="1" applyBorder="1" applyAlignment="1" applyProtection="1">
      <alignment horizontal="center"/>
      <protection locked="0"/>
    </xf>
    <xf numFmtId="0" fontId="0" fillId="16" borderId="74" xfId="0" applyFill="1" applyBorder="1" applyAlignment="1" applyProtection="1">
      <alignment horizontal="center"/>
      <protection locked="0"/>
    </xf>
    <xf numFmtId="168" fontId="12" fillId="16" borderId="78" xfId="0" applyNumberFormat="1" applyFont="1" applyFill="1" applyBorder="1" applyAlignment="1" applyProtection="1">
      <alignment horizontal="center"/>
      <protection locked="0"/>
    </xf>
    <xf numFmtId="0" fontId="0" fillId="0" borderId="73" xfId="0" applyBorder="1" applyAlignment="1">
      <alignment horizontal="center" vertical="top" wrapText="1"/>
    </xf>
    <xf numFmtId="165" fontId="26" fillId="6" borderId="72" xfId="9" applyNumberFormat="1" applyFont="1" applyFill="1" applyBorder="1" applyAlignment="1" applyProtection="1">
      <alignment horizontal="center" vertical="top" wrapText="1"/>
    </xf>
    <xf numFmtId="165" fontId="26" fillId="0" borderId="60" xfId="9" applyNumberFormat="1" applyFont="1" applyFill="1" applyBorder="1" applyAlignment="1" applyProtection="1">
      <alignment horizontal="center" vertical="top" wrapText="1"/>
    </xf>
    <xf numFmtId="165" fontId="26" fillId="0" borderId="61" xfId="9" applyNumberFormat="1" applyFont="1" applyFill="1" applyBorder="1" applyAlignment="1" applyProtection="1">
      <alignment horizontal="center" vertical="top" wrapText="1"/>
    </xf>
    <xf numFmtId="165" fontId="26" fillId="6" borderId="87" xfId="9" applyNumberFormat="1" applyFont="1" applyFill="1" applyBorder="1" applyAlignment="1" applyProtection="1">
      <alignment horizontal="center" vertical="top" wrapText="1"/>
    </xf>
    <xf numFmtId="2" fontId="12" fillId="16" borderId="98" xfId="0" applyNumberFormat="1" applyFont="1" applyFill="1" applyBorder="1" applyAlignment="1" applyProtection="1">
      <alignment horizontal="center"/>
      <protection locked="0"/>
    </xf>
    <xf numFmtId="2" fontId="12" fillId="16" borderId="99" xfId="0" applyNumberFormat="1" applyFont="1" applyFill="1" applyBorder="1" applyAlignment="1" applyProtection="1">
      <alignment horizontal="center"/>
      <protection locked="0"/>
    </xf>
    <xf numFmtId="0" fontId="12" fillId="0" borderId="63"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21" fillId="16" borderId="67" xfId="0" applyNumberFormat="1" applyFont="1" applyFill="1" applyBorder="1" applyAlignment="1" applyProtection="1">
      <alignment horizontal="center" vertical="top" wrapText="1"/>
      <protection locked="0"/>
    </xf>
    <xf numFmtId="0" fontId="12" fillId="17" borderId="107" xfId="0" applyNumberFormat="1" applyFont="1" applyFill="1" applyBorder="1" applyAlignment="1" applyProtection="1">
      <alignment horizontal="center"/>
      <protection locked="0"/>
    </xf>
    <xf numFmtId="0" fontId="12" fillId="17" borderId="108" xfId="0" applyNumberFormat="1" applyFont="1" applyFill="1" applyBorder="1" applyAlignment="1" applyProtection="1">
      <alignment horizontal="center"/>
      <protection locked="0"/>
    </xf>
    <xf numFmtId="0" fontId="12" fillId="17" borderId="104" xfId="0" applyNumberFormat="1" applyFont="1" applyFill="1" applyBorder="1" applyAlignment="1" applyProtection="1">
      <alignment horizontal="center"/>
      <protection locked="0"/>
    </xf>
    <xf numFmtId="0" fontId="12" fillId="17" borderId="80" xfId="0" applyNumberFormat="1" applyFont="1" applyFill="1" applyBorder="1" applyAlignment="1" applyProtection="1">
      <alignment horizontal="center"/>
      <protection locked="0"/>
    </xf>
    <xf numFmtId="0" fontId="12" fillId="17" borderId="81" xfId="0" applyNumberFormat="1" applyFont="1" applyFill="1" applyBorder="1" applyAlignment="1" applyProtection="1">
      <alignment horizontal="center"/>
      <protection locked="0"/>
    </xf>
    <xf numFmtId="0" fontId="12" fillId="17" borderId="82" xfId="0" applyNumberFormat="1" applyFont="1" applyFill="1" applyBorder="1" applyAlignment="1" applyProtection="1">
      <alignment horizontal="center"/>
      <protection locked="0"/>
    </xf>
    <xf numFmtId="165" fontId="26" fillId="6" borderId="97" xfId="9" applyNumberFormat="1" applyFont="1" applyFill="1" applyBorder="1" applyAlignment="1" applyProtection="1">
      <alignment horizontal="center" vertical="center" wrapText="1"/>
    </xf>
    <xf numFmtId="165" fontId="26" fillId="6" borderId="78" xfId="9" applyNumberFormat="1" applyFont="1" applyFill="1" applyBorder="1" applyAlignment="1" applyProtection="1">
      <alignment horizontal="center" vertical="center" wrapText="1"/>
    </xf>
    <xf numFmtId="3" fontId="12" fillId="17" borderId="100" xfId="0" applyNumberFormat="1" applyFont="1" applyFill="1" applyBorder="1" applyAlignment="1" applyProtection="1">
      <alignment horizontal="center" vertical="center"/>
      <protection locked="0"/>
    </xf>
    <xf numFmtId="3" fontId="12" fillId="17" borderId="74" xfId="0" applyNumberFormat="1" applyFont="1" applyFill="1" applyBorder="1" applyAlignment="1" applyProtection="1">
      <alignment horizontal="center" vertical="center"/>
      <protection locked="0"/>
    </xf>
    <xf numFmtId="3" fontId="12" fillId="17" borderId="63" xfId="0" applyNumberFormat="1" applyFont="1" applyFill="1" applyBorder="1" applyAlignment="1" applyProtection="1">
      <alignment horizontal="center" vertical="center"/>
      <protection locked="0"/>
    </xf>
    <xf numFmtId="3" fontId="12" fillId="17" borderId="0" xfId="0" applyNumberFormat="1" applyFont="1" applyFill="1" applyBorder="1" applyAlignment="1" applyProtection="1">
      <alignment horizontal="center" vertical="center"/>
      <protection locked="0"/>
    </xf>
    <xf numFmtId="168" fontId="12" fillId="17" borderId="85" xfId="0" applyNumberFormat="1" applyFont="1" applyFill="1" applyBorder="1" applyAlignment="1" applyProtection="1">
      <alignment horizontal="center" vertical="center"/>
      <protection locked="0"/>
    </xf>
    <xf numFmtId="3" fontId="12" fillId="0" borderId="85" xfId="0" applyNumberFormat="1" applyFont="1" applyFill="1" applyBorder="1" applyAlignment="1" applyProtection="1">
      <alignment horizontal="center" vertical="center"/>
      <protection locked="0"/>
    </xf>
    <xf numFmtId="0" fontId="12" fillId="0" borderId="86" xfId="0" applyNumberFormat="1" applyFont="1" applyFill="1" applyBorder="1" applyAlignment="1" applyProtection="1">
      <alignment horizontal="center" vertical="center"/>
      <protection locked="0"/>
    </xf>
    <xf numFmtId="0" fontId="12" fillId="0" borderId="79" xfId="0" applyNumberFormat="1" applyFont="1" applyFill="1" applyBorder="1" applyAlignment="1" applyProtection="1">
      <alignment horizontal="center" vertical="center"/>
      <protection locked="0"/>
    </xf>
    <xf numFmtId="165" fontId="26" fillId="6" borderId="77" xfId="9" applyNumberFormat="1" applyFont="1" applyFill="1" applyBorder="1" applyAlignment="1" applyProtection="1">
      <alignment horizontal="center" vertical="center" wrapText="1"/>
    </xf>
    <xf numFmtId="165" fontId="26" fillId="6" borderId="79" xfId="9" applyNumberFormat="1" applyFont="1" applyFill="1" applyBorder="1" applyAlignment="1" applyProtection="1">
      <alignment horizontal="center" vertical="center" wrapText="1"/>
    </xf>
    <xf numFmtId="3" fontId="12" fillId="17" borderId="66" xfId="0" applyNumberFormat="1" applyFont="1" applyFill="1" applyBorder="1" applyAlignment="1" applyProtection="1">
      <alignment horizontal="center" vertical="center"/>
      <protection locked="0"/>
    </xf>
    <xf numFmtId="3" fontId="12" fillId="17" borderId="67" xfId="0" applyNumberFormat="1" applyFont="1" applyFill="1" applyBorder="1" applyAlignment="1" applyProtection="1">
      <alignment horizontal="center" vertical="center"/>
      <protection locked="0"/>
    </xf>
    <xf numFmtId="0" fontId="12" fillId="17" borderId="74" xfId="0" applyNumberFormat="1" applyFont="1" applyFill="1" applyBorder="1" applyAlignment="1" applyProtection="1">
      <alignment horizontal="center" vertical="center"/>
      <protection locked="0"/>
    </xf>
    <xf numFmtId="0" fontId="31" fillId="5" borderId="65"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31" fillId="5" borderId="91" xfId="0" applyFont="1" applyFill="1" applyBorder="1" applyAlignment="1">
      <alignment horizontal="left" vertical="top" wrapText="1" indent="1"/>
    </xf>
    <xf numFmtId="0" fontId="31" fillId="5" borderId="92" xfId="0" applyFont="1" applyFill="1" applyBorder="1" applyAlignment="1">
      <alignment horizontal="left" vertical="top" wrapText="1" indent="1"/>
    </xf>
    <xf numFmtId="0" fontId="31" fillId="5" borderId="93" xfId="0" applyFont="1" applyFill="1" applyBorder="1" applyAlignment="1">
      <alignment horizontal="left" vertical="top" wrapText="1" indent="1"/>
    </xf>
    <xf numFmtId="0" fontId="12" fillId="17" borderId="98" xfId="0" applyNumberFormat="1" applyFont="1" applyFill="1" applyBorder="1" applyAlignment="1" applyProtection="1">
      <alignment horizontal="center" vertical="center"/>
      <protection locked="0"/>
    </xf>
    <xf numFmtId="0" fontId="12" fillId="17" borderId="99" xfId="0" applyNumberFormat="1" applyFont="1" applyFill="1" applyBorder="1" applyAlignment="1" applyProtection="1">
      <alignment horizontal="center" vertical="center"/>
      <protection locked="0"/>
    </xf>
    <xf numFmtId="165" fontId="26" fillId="6" borderId="86" xfId="9" applyNumberFormat="1" applyFont="1" applyFill="1" applyBorder="1" applyAlignment="1" applyProtection="1">
      <alignment horizontal="center" vertical="center" wrapText="1"/>
    </xf>
    <xf numFmtId="165" fontId="26" fillId="6" borderId="87" xfId="9" applyNumberFormat="1" applyFont="1" applyFill="1" applyBorder="1" applyAlignment="1" applyProtection="1">
      <alignment horizontal="center" vertical="center" wrapText="1"/>
    </xf>
    <xf numFmtId="165" fontId="26" fillId="6" borderId="70" xfId="9" applyNumberFormat="1" applyFont="1" applyFill="1" applyBorder="1" applyAlignment="1" applyProtection="1">
      <alignment horizontal="center" vertical="center" wrapText="1"/>
    </xf>
    <xf numFmtId="165" fontId="26" fillId="6" borderId="71" xfId="9" applyNumberFormat="1" applyFont="1" applyFill="1" applyBorder="1" applyAlignment="1" applyProtection="1">
      <alignment horizontal="center" vertical="center" wrapText="1"/>
    </xf>
    <xf numFmtId="0" fontId="12" fillId="17" borderId="83" xfId="0" applyNumberFormat="1" applyFont="1" applyFill="1" applyBorder="1" applyAlignment="1" applyProtection="1">
      <alignment horizontal="center" vertical="center"/>
      <protection locked="0"/>
    </xf>
    <xf numFmtId="0" fontId="12" fillId="17" borderId="84" xfId="0" applyNumberFormat="1" applyFont="1" applyFill="1" applyBorder="1" applyAlignment="1" applyProtection="1">
      <alignment horizontal="center" vertical="center"/>
      <protection locked="0"/>
    </xf>
    <xf numFmtId="165" fontId="26" fillId="6" borderId="76" xfId="9" applyNumberFormat="1" applyFont="1" applyFill="1" applyBorder="1" applyAlignment="1" applyProtection="1">
      <alignment horizontal="center" vertical="center" wrapText="1"/>
    </xf>
    <xf numFmtId="0" fontId="21" fillId="17" borderId="66" xfId="0" applyNumberFormat="1" applyFont="1" applyFill="1" applyBorder="1" applyAlignment="1" applyProtection="1">
      <alignment horizontal="center" vertical="center" wrapText="1"/>
      <protection locked="0"/>
    </xf>
    <xf numFmtId="0" fontId="21" fillId="17" borderId="67" xfId="0" applyNumberFormat="1" applyFont="1" applyFill="1" applyBorder="1" applyAlignment="1" applyProtection="1">
      <alignment horizontal="center" vertical="center" wrapText="1"/>
      <protection locked="0"/>
    </xf>
    <xf numFmtId="0" fontId="21" fillId="17" borderId="74" xfId="0" applyNumberFormat="1" applyFont="1" applyFill="1" applyBorder="1" applyAlignment="1" applyProtection="1">
      <alignment horizontal="center" vertical="center" wrapText="1"/>
      <protection locked="0"/>
    </xf>
    <xf numFmtId="0" fontId="21" fillId="17" borderId="65" xfId="0" applyNumberFormat="1" applyFont="1" applyFill="1" applyBorder="1" applyAlignment="1" applyProtection="1">
      <alignment horizontal="center" vertical="center" wrapText="1"/>
      <protection locked="0"/>
    </xf>
    <xf numFmtId="165" fontId="26" fillId="6" borderId="73" xfId="9" applyNumberFormat="1" applyFont="1" applyFill="1" applyBorder="1" applyAlignment="1" applyProtection="1">
      <alignment horizontal="center" vertical="center" wrapText="1"/>
    </xf>
    <xf numFmtId="165" fontId="26" fillId="6" borderId="73" xfId="9" applyNumberFormat="1" applyFont="1" applyFill="1" applyBorder="1" applyAlignment="1" applyProtection="1">
      <alignment horizontal="right" vertical="center" wrapText="1"/>
    </xf>
    <xf numFmtId="165" fontId="39" fillId="6" borderId="77" xfId="9" applyNumberFormat="1" applyFont="1" applyFill="1" applyBorder="1" applyAlignment="1" applyProtection="1">
      <alignment horizontal="center" vertical="center" wrapText="1"/>
    </xf>
    <xf numFmtId="165" fontId="26" fillId="6" borderId="72" xfId="9" applyNumberFormat="1" applyFont="1" applyFill="1" applyBorder="1" applyAlignment="1" applyProtection="1">
      <alignment horizontal="center" vertical="center" wrapText="1"/>
    </xf>
    <xf numFmtId="0" fontId="12" fillId="17" borderId="105" xfId="0" applyNumberFormat="1" applyFont="1" applyFill="1" applyBorder="1" applyAlignment="1" applyProtection="1">
      <alignment horizontal="center"/>
      <protection locked="0"/>
    </xf>
    <xf numFmtId="0" fontId="12" fillId="17" borderId="96" xfId="0" applyNumberFormat="1" applyFont="1" applyFill="1" applyBorder="1" applyAlignment="1" applyProtection="1">
      <alignment horizontal="center"/>
      <protection locked="0"/>
    </xf>
    <xf numFmtId="0" fontId="12" fillId="17" borderId="106" xfId="0" applyNumberFormat="1" applyFont="1" applyFill="1" applyBorder="1" applyAlignment="1" applyProtection="1">
      <alignment horizontal="center"/>
      <protection locked="0"/>
    </xf>
    <xf numFmtId="0" fontId="31" fillId="17" borderId="91" xfId="0" applyFont="1" applyFill="1" applyBorder="1" applyAlignment="1" applyProtection="1">
      <alignment horizontal="left" vertical="top" wrapText="1" indent="1"/>
      <protection locked="0"/>
    </xf>
    <xf numFmtId="0" fontId="31" fillId="17" borderId="92" xfId="0" applyFont="1" applyFill="1" applyBorder="1" applyAlignment="1" applyProtection="1">
      <alignment horizontal="left" vertical="top" wrapText="1" indent="1"/>
      <protection locked="0"/>
    </xf>
    <xf numFmtId="0" fontId="31" fillId="17" borderId="93" xfId="0" applyFont="1" applyFill="1" applyBorder="1" applyAlignment="1" applyProtection="1">
      <alignment horizontal="left" vertical="top" wrapText="1" indent="1"/>
      <protection locked="0"/>
    </xf>
    <xf numFmtId="0" fontId="14" fillId="4" borderId="24" xfId="0" applyFont="1" applyFill="1" applyBorder="1" applyAlignment="1" applyProtection="1">
      <alignment horizontal="left" wrapText="1" indent="1"/>
    </xf>
    <xf numFmtId="0" fontId="12" fillId="4" borderId="20" xfId="0" applyFont="1" applyFill="1" applyBorder="1" applyAlignment="1">
      <alignment horizontal="left" wrapText="1" indent="1"/>
    </xf>
  </cellXfs>
  <cellStyles count="14">
    <cellStyle name="Cell för ifyllnad" xfId="1" xr:uid="{00000000-0005-0000-0000-000000000000}"/>
    <cellStyle name="Hyperlänk" xfId="2" builtinId="8"/>
    <cellStyle name="Normal" xfId="0" builtinId="0"/>
    <cellStyle name="Procent" xfId="13" builtinId="5"/>
    <cellStyle name="Rubrik tabell mindre" xfId="3" xr:uid="{00000000-0005-0000-0000-000004000000}"/>
    <cellStyle name="Rubrik textsida" xfId="4" xr:uid="{00000000-0005-0000-0000-000005000000}"/>
    <cellStyle name="Tabell" xfId="5" xr:uid="{00000000-0005-0000-0000-000006000000}"/>
    <cellStyle name="Tabell - markerad rad" xfId="6" xr:uid="{00000000-0005-0000-0000-000007000000}"/>
    <cellStyle name="Tabellrubrik nivå 2" xfId="7" xr:uid="{00000000-0005-0000-0000-000008000000}"/>
    <cellStyle name="Tabellrubrik nivå 3" xfId="8" xr:uid="{00000000-0005-0000-0000-000009000000}"/>
    <cellStyle name="Tabellsumma" xfId="9" xr:uid="{00000000-0005-0000-0000-00000A000000}"/>
    <cellStyle name="Underrubrik tabell" xfId="10" xr:uid="{00000000-0005-0000-0000-00000B000000}"/>
    <cellStyle name="Underrubrik textsida" xfId="11" xr:uid="{00000000-0005-0000-0000-00000C000000}"/>
    <cellStyle name="Valuta" xfId="12" builtinId="4"/>
  </cellStyles>
  <dxfs count="332">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ill>
        <patternFill>
          <bgColor theme="0" tint="-4.9989318521683403E-2"/>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color theme="0"/>
      </font>
    </dxf>
    <dxf>
      <font>
        <color theme="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color theme="0"/>
      </font>
      <fill>
        <patternFill>
          <bgColor theme="0"/>
        </patternFill>
      </fill>
    </dxf>
    <dxf>
      <font>
        <b val="0"/>
        <i/>
        <color theme="0" tint="-0.499984740745262"/>
      </font>
    </dxf>
    <dxf>
      <font>
        <b val="0"/>
        <i/>
        <color rgb="FFFF0000"/>
      </font>
      <fill>
        <patternFill>
          <bgColor theme="0"/>
        </patternFill>
      </fill>
    </dxf>
    <dxf>
      <font>
        <b val="0"/>
        <i/>
        <color rgb="FFFF0000"/>
      </font>
      <fill>
        <patternFill>
          <bgColor theme="0"/>
        </patternFill>
      </fill>
    </dxf>
    <dxf>
      <font>
        <b val="0"/>
        <i val="0"/>
        <condense val="0"/>
        <extend val="0"/>
        <color indexed="60"/>
      </font>
    </dxf>
    <dxf>
      <font>
        <b val="0"/>
        <i/>
        <color rgb="FFFF0000"/>
      </font>
      <fill>
        <patternFill>
          <bgColor theme="0"/>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color theme="0"/>
      </font>
    </dxf>
    <dxf>
      <font>
        <color theme="0"/>
      </font>
    </dxf>
    <dxf>
      <font>
        <b val="0"/>
        <i val="0"/>
        <condense val="0"/>
        <extend val="0"/>
        <color indexed="60"/>
      </font>
    </dxf>
    <dxf>
      <font>
        <b val="0"/>
        <i val="0"/>
        <condense val="0"/>
        <extend val="0"/>
        <color indexed="60"/>
      </font>
    </dxf>
    <dxf>
      <fill>
        <patternFill>
          <bgColor theme="0" tint="-4.9989318521683403E-2"/>
        </patternFill>
      </fill>
    </dxf>
    <dxf>
      <font>
        <color theme="0"/>
      </font>
      <fill>
        <patternFill>
          <bgColor theme="0"/>
        </patternFill>
      </fill>
    </dxf>
    <dxf>
      <fill>
        <patternFill>
          <bgColor theme="0" tint="-0.24994659260841701"/>
        </patternFill>
      </fill>
    </dxf>
    <dxf>
      <font>
        <b val="0"/>
        <i val="0"/>
        <condense val="0"/>
        <extend val="0"/>
        <color indexed="60"/>
      </font>
    </dxf>
    <dxf>
      <fill>
        <patternFill>
          <bgColor rgb="FFCCFFCC"/>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ill>
        <patternFill>
          <bgColor rgb="FFC00000"/>
        </patternFill>
      </fill>
    </dxf>
    <dxf>
      <font>
        <b val="0"/>
        <i val="0"/>
        <condense val="0"/>
        <extend val="0"/>
        <color indexed="60"/>
      </font>
    </dxf>
    <dxf>
      <fill>
        <patternFill>
          <bgColor rgb="FFC00000"/>
        </patternFill>
      </fill>
    </dxf>
    <dxf>
      <font>
        <b val="0"/>
        <i val="0"/>
        <condense val="0"/>
        <extend val="0"/>
        <color indexed="60"/>
      </font>
    </dxf>
    <dxf>
      <fill>
        <patternFill>
          <bgColor rgb="FFC00000"/>
        </patternFill>
      </fill>
    </dxf>
    <dxf>
      <fill>
        <patternFill>
          <bgColor rgb="FFC00000"/>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ill>
        <patternFill>
          <bgColor rgb="FFC00000"/>
        </patternFill>
      </fill>
    </dxf>
    <dxf>
      <fill>
        <patternFill>
          <bgColor rgb="FFC00000"/>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ill>
        <patternFill>
          <bgColor rgb="FFC00000"/>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ill>
        <patternFill>
          <bgColor rgb="FFC00000"/>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color rgb="FFC0000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7A2C0"/>
      <rgbColor rgb="00FFFFFF"/>
      <rgbColor rgb="00000000"/>
      <rgbColor rgb="007F7F7F"/>
      <rgbColor rgb="00BFBFBF"/>
      <rgbColor rgb="00666666"/>
      <rgbColor rgb="00000000"/>
      <rgbColor rgb="00A6A6A6"/>
      <rgbColor rgb="00000000"/>
      <rgbColor rgb="007F7F7F"/>
      <rgbColor rgb="00FFFFFF"/>
      <rgbColor rgb="00666666"/>
      <rgbColor rgb="00E5E5E5"/>
      <rgbColor rgb="00A6A6A6"/>
      <rgbColor rgb="00FFFFFF"/>
      <rgbColor rgb="00FFFFFF"/>
      <rgbColor rgb="0067A2C0"/>
      <rgbColor rgb="00AAA095"/>
      <rgbColor rgb="00EC736A"/>
      <rgbColor rgb="00FFE91B"/>
      <rgbColor rgb="00000000"/>
      <rgbColor rgb="00FFFFFF"/>
      <rgbColor rgb="00000000"/>
      <rgbColor rgb="00000000"/>
      <rgbColor rgb="0067A2C0"/>
      <rgbColor rgb="00AAA095"/>
      <rgbColor rgb="00EC736A"/>
      <rgbColor rgb="00FFE91B"/>
      <rgbColor rgb="00000000"/>
      <rgbColor rgb="00FFFFFF"/>
      <rgbColor rgb="00000000"/>
      <rgbColor rgb="00000000"/>
      <rgbColor rgb="00BFBFBF"/>
      <rgbColor rgb="00A6A6A6"/>
      <rgbColor rgb="007F7F7F"/>
      <rgbColor rgb="00666666"/>
      <rgbColor rgb="00BFBFBF"/>
      <rgbColor rgb="00000000"/>
      <rgbColor rgb="00E5E5E5"/>
      <rgbColor rgb="004D4D4D"/>
      <rgbColor rgb="00BFBFBF"/>
      <rgbColor rgb="00A6A6A6"/>
      <rgbColor rgb="00666666"/>
      <rgbColor rgb="004D4D4D"/>
      <rgbColor rgb="004D4D4D"/>
      <rgbColor rgb="004D4D4D"/>
      <rgbColor rgb="00E5E5E5"/>
      <rgbColor rgb="00FFFFFF"/>
      <rgbColor rgb="00000000"/>
      <rgbColor rgb="007F7F7F"/>
      <rgbColor rgb="00FFE91B"/>
      <rgbColor rgb="00EC736A"/>
      <rgbColor rgb="00AAA095"/>
      <rgbColor rgb="00E5E5E5"/>
      <rgbColor rgb="00000000"/>
      <rgbColor rgb="00000000"/>
    </indexedColors>
    <mruColors>
      <color rgb="FF9AF0BB"/>
      <color rgb="FFFFFFCC"/>
      <color rgb="FFFFC458"/>
      <color rgb="FFFBDF8F"/>
      <color rgb="FFCCFFCC"/>
      <color rgb="FF009900"/>
      <color rgb="FF0066FF"/>
      <color rgb="FF00CC66"/>
      <color rgb="FF000099"/>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skatteverket.se/privat/skatter/arbeteochinkomst/formaner/bilarochbilforman/foreskriftermednybilspriser.4.d5e04db14b6fef2c8695f6.html" TargetMode="External"/><Relationship Id="rId2" Type="http://schemas.openxmlformats.org/officeDocument/2006/relationships/image" Target="../media/image4.e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0</xdr:col>
      <xdr:colOff>11724217</xdr:colOff>
      <xdr:row>0</xdr:row>
      <xdr:rowOff>10583</xdr:rowOff>
    </xdr:from>
    <xdr:ext cx="1120371" cy="432955"/>
    <xdr:sp macro="" textlink="">
      <xdr:nvSpPr>
        <xdr:cNvPr id="3" name="textruta 3">
          <a:extLst>
            <a:ext uri="{FF2B5EF4-FFF2-40B4-BE49-F238E27FC236}">
              <a16:creationId xmlns:a16="http://schemas.microsoft.com/office/drawing/2014/main" id="{00000000-0008-0000-0000-000003000000}"/>
            </a:ext>
          </a:extLst>
        </xdr:cNvPr>
        <xdr:cNvSpPr txBox="1"/>
      </xdr:nvSpPr>
      <xdr:spPr>
        <a:xfrm>
          <a:off x="11564197" y="10583"/>
          <a:ext cx="1120371" cy="432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v-SE" sz="800" i="1">
              <a:latin typeface="Arial" panose="020B0604020202020204" pitchFamily="34" charset="0"/>
              <a:cs typeface="Arial" panose="020B0604020202020204" pitchFamily="34" charset="0"/>
            </a:rPr>
            <a:t>Fordon 2018</a:t>
          </a:r>
        </a:p>
        <a:p>
          <a:r>
            <a:rPr lang="sv-SE" sz="800" i="1">
              <a:latin typeface="Arial" panose="020B0604020202020204" pitchFamily="34" charset="0"/>
              <a:cs typeface="Arial" panose="020B0604020202020204" pitchFamily="34" charset="0"/>
            </a:rPr>
            <a:t>Projektnr 10377</a:t>
          </a:r>
        </a:p>
        <a:p>
          <a:endParaRPr lang="sv-SE" sz="1100"/>
        </a:p>
      </xdr:txBody>
    </xdr:sp>
    <xdr:clientData/>
  </xdr:oneCellAnchor>
  <xdr:oneCellAnchor>
    <xdr:from>
      <xdr:col>0</xdr:col>
      <xdr:colOff>9546166</xdr:colOff>
      <xdr:row>21</xdr:row>
      <xdr:rowOff>42333</xdr:rowOff>
    </xdr:from>
    <xdr:ext cx="3828326" cy="740833"/>
    <xdr:sp macro="" textlink="">
      <xdr:nvSpPr>
        <xdr:cNvPr id="6" name="Rektangel med rundade hörn 17">
          <a:extLst>
            <a:ext uri="{FF2B5EF4-FFF2-40B4-BE49-F238E27FC236}">
              <a16:creationId xmlns:a16="http://schemas.microsoft.com/office/drawing/2014/main" id="{00000000-0008-0000-0000-000006000000}"/>
            </a:ext>
          </a:extLst>
        </xdr:cNvPr>
        <xdr:cNvSpPr/>
      </xdr:nvSpPr>
      <xdr:spPr>
        <a:xfrm>
          <a:off x="9546166" y="4074583"/>
          <a:ext cx="3828326" cy="740833"/>
        </a:xfrm>
        <a:prstGeom prst="round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lang="sv-SE" sz="1100">
            <a:solidFill>
              <a:schemeClr val="tx1"/>
            </a:solidFill>
          </a:endParaRPr>
        </a:p>
      </xdr:txBody>
    </xdr:sp>
    <xdr:clientData/>
  </xdr:oneCellAnchor>
  <xdr:oneCellAnchor>
    <xdr:from>
      <xdr:col>0</xdr:col>
      <xdr:colOff>9593034</xdr:colOff>
      <xdr:row>21</xdr:row>
      <xdr:rowOff>71060</xdr:rowOff>
    </xdr:from>
    <xdr:ext cx="2180168" cy="264560"/>
    <xdr:sp macro="" textlink="">
      <xdr:nvSpPr>
        <xdr:cNvPr id="7" name="textruta 18">
          <a:extLst>
            <a:ext uri="{FF2B5EF4-FFF2-40B4-BE49-F238E27FC236}">
              <a16:creationId xmlns:a16="http://schemas.microsoft.com/office/drawing/2014/main" id="{00000000-0008-0000-0000-000007000000}"/>
            </a:ext>
          </a:extLst>
        </xdr:cNvPr>
        <xdr:cNvSpPr txBox="1"/>
      </xdr:nvSpPr>
      <xdr:spPr>
        <a:xfrm>
          <a:off x="9593034" y="4103310"/>
          <a:ext cx="2180168" cy="26456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lang="sv-SE" sz="1100"/>
            <a:t>Beställaren fyller i gula fält</a:t>
          </a:r>
          <a:r>
            <a:rPr lang="sv-SE" sz="1100" baseline="0">
              <a:solidFill>
                <a:sysClr val="windowText" lastClr="000000"/>
              </a:solidFill>
            </a:rPr>
            <a:t> i </a:t>
          </a:r>
          <a:r>
            <a:rPr lang="sv-SE" sz="1100"/>
            <a:t>flik 2.</a:t>
          </a:r>
        </a:p>
      </xdr:txBody>
    </xdr:sp>
    <xdr:clientData/>
  </xdr:oneCellAnchor>
  <xdr:oneCellAnchor>
    <xdr:from>
      <xdr:col>0</xdr:col>
      <xdr:colOff>9593034</xdr:colOff>
      <xdr:row>22</xdr:row>
      <xdr:rowOff>95250</xdr:rowOff>
    </xdr:from>
    <xdr:ext cx="2214196" cy="436786"/>
    <xdr:sp macro="" textlink="">
      <xdr:nvSpPr>
        <xdr:cNvPr id="8" name="textruta 19">
          <a:extLst>
            <a:ext uri="{FF2B5EF4-FFF2-40B4-BE49-F238E27FC236}">
              <a16:creationId xmlns:a16="http://schemas.microsoft.com/office/drawing/2014/main" id="{00000000-0008-0000-0000-000008000000}"/>
            </a:ext>
          </a:extLst>
        </xdr:cNvPr>
        <xdr:cNvSpPr txBox="1"/>
      </xdr:nvSpPr>
      <xdr:spPr>
        <a:xfrm>
          <a:off x="9593034" y="4318000"/>
          <a:ext cx="2214196" cy="436786"/>
        </a:xfrm>
        <a:prstGeom prst="rect">
          <a:avLst/>
        </a:prstGeom>
        <a:solidFill>
          <a:srgbClr val="CCFF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sv-SE" sz="1100"/>
            <a:t>Leverantören/återförsäljaren</a:t>
          </a:r>
          <a:r>
            <a:rPr lang="sv-SE" sz="1100" baseline="0"/>
            <a:t> fyller </a:t>
          </a:r>
        </a:p>
        <a:p>
          <a:r>
            <a:rPr lang="sv-SE" sz="1100" baseline="0"/>
            <a:t>i gröna fält</a:t>
          </a:r>
          <a:r>
            <a:rPr lang="sv-SE" sz="1100">
              <a:solidFill>
                <a:schemeClr val="tx1"/>
              </a:solidFill>
              <a:effectLst/>
              <a:latin typeface="+mn-lt"/>
              <a:ea typeface="+mn-ea"/>
              <a:cs typeface="+mn-cs"/>
            </a:rPr>
            <a:t> </a:t>
          </a:r>
          <a:r>
            <a:rPr lang="sv-SE" sz="1100" baseline="0"/>
            <a:t>i flik 3.</a:t>
          </a:r>
          <a:endParaRPr lang="sv-SE" sz="1100"/>
        </a:p>
      </xdr:txBody>
    </xdr:sp>
    <xdr:clientData/>
  </xdr:oneCellAnchor>
  <xdr:oneCellAnchor>
    <xdr:from>
      <xdr:col>0</xdr:col>
      <xdr:colOff>11794361</xdr:colOff>
      <xdr:row>21</xdr:row>
      <xdr:rowOff>85462</xdr:rowOff>
    </xdr:from>
    <xdr:ext cx="1476375" cy="631031"/>
    <xdr:sp macro="" textlink="">
      <xdr:nvSpPr>
        <xdr:cNvPr id="9" name="textruta 19">
          <a:extLst>
            <a:ext uri="{FF2B5EF4-FFF2-40B4-BE49-F238E27FC236}">
              <a16:creationId xmlns:a16="http://schemas.microsoft.com/office/drawing/2014/main" id="{00000000-0008-0000-0000-000009000000}"/>
            </a:ext>
          </a:extLst>
        </xdr:cNvPr>
        <xdr:cNvSpPr txBox="1"/>
      </xdr:nvSpPr>
      <xdr:spPr>
        <a:xfrm>
          <a:off x="11794361" y="4117712"/>
          <a:ext cx="1476375" cy="6310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sv-SE" sz="1050" b="1"/>
            <a:t>Relevanta</a:t>
          </a:r>
          <a:r>
            <a:rPr lang="sv-SE" sz="1050" b="1" baseline="0"/>
            <a:t> värden från båda flikarna återfinns i LCC-kalkylen.</a:t>
          </a:r>
          <a:endParaRPr lang="sv-SE" sz="1050" b="1"/>
        </a:p>
      </xdr:txBody>
    </xdr:sp>
    <xdr:clientData/>
  </xdr:oneCellAnchor>
  <xdr:twoCellAnchor editAs="oneCell">
    <xdr:from>
      <xdr:col>0</xdr:col>
      <xdr:colOff>0</xdr:colOff>
      <xdr:row>0</xdr:row>
      <xdr:rowOff>0</xdr:rowOff>
    </xdr:from>
    <xdr:to>
      <xdr:col>0</xdr:col>
      <xdr:colOff>1068917</xdr:colOff>
      <xdr:row>1</xdr:row>
      <xdr:rowOff>190191</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8917" cy="465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361121</xdr:colOff>
      <xdr:row>0</xdr:row>
      <xdr:rowOff>0</xdr:rowOff>
    </xdr:from>
    <xdr:ext cx="1120371" cy="331304"/>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4979504" y="0"/>
          <a:ext cx="1120371" cy="331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noAutofit/>
        </a:bodyPr>
        <a:lstStyle/>
        <a:p>
          <a:r>
            <a:rPr lang="sv-SE" sz="800" i="1">
              <a:latin typeface="Arial" panose="020B0604020202020204" pitchFamily="34" charset="0"/>
              <a:cs typeface="Arial" panose="020B0604020202020204" pitchFamily="34" charset="0"/>
            </a:rPr>
            <a:t>Fordon 2018 </a:t>
          </a:r>
        </a:p>
        <a:p>
          <a:r>
            <a:rPr lang="sv-SE" sz="800" i="1">
              <a:latin typeface="Arial" panose="020B0604020202020204" pitchFamily="34" charset="0"/>
              <a:cs typeface="Arial" panose="020B0604020202020204" pitchFamily="34" charset="0"/>
            </a:rPr>
            <a:t>Projektnr 10377</a:t>
          </a:r>
        </a:p>
      </xdr:txBody>
    </xdr:sp>
    <xdr:clientData/>
  </xdr:oneCellAnchor>
  <xdr:twoCellAnchor>
    <xdr:from>
      <xdr:col>13</xdr:col>
      <xdr:colOff>5245</xdr:colOff>
      <xdr:row>18</xdr:row>
      <xdr:rowOff>87921</xdr:rowOff>
    </xdr:from>
    <xdr:to>
      <xdr:col>24</xdr:col>
      <xdr:colOff>400050</xdr:colOff>
      <xdr:row>31</xdr:row>
      <xdr:rowOff>53975</xdr:rowOff>
    </xdr:to>
    <xdr:sp macro="" textlink="">
      <xdr:nvSpPr>
        <xdr:cNvPr id="7" name="Support_Box1">
          <a:extLst>
            <a:ext uri="{FF2B5EF4-FFF2-40B4-BE49-F238E27FC236}">
              <a16:creationId xmlns:a16="http://schemas.microsoft.com/office/drawing/2014/main" id="{00000000-0008-0000-0100-000007000000}"/>
            </a:ext>
          </a:extLst>
        </xdr:cNvPr>
        <xdr:cNvSpPr/>
      </xdr:nvSpPr>
      <xdr:spPr>
        <a:xfrm>
          <a:off x="9211158" y="3064484"/>
          <a:ext cx="7052780" cy="2933091"/>
        </a:xfrm>
        <a:prstGeom prst="wedgeRoundRectCallout">
          <a:avLst>
            <a:gd name="adj1" fmla="val -66761"/>
            <a:gd name="adj2" fmla="val -38777"/>
            <a:gd name="adj3" fmla="val 16667"/>
          </a:avLst>
        </a:prstGeom>
        <a:solidFill>
          <a:srgbClr val="FBDF8F">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4: Här fyller ni</a:t>
          </a:r>
          <a:r>
            <a:rPr lang="en-US" sz="1100" baseline="0">
              <a:solidFill>
                <a:schemeClr val="tx1">
                  <a:lumMod val="75000"/>
                  <a:lumOff val="25000"/>
                </a:schemeClr>
              </a:solidFill>
            </a:rPr>
            <a:t> i hur ni värderar</a:t>
          </a:r>
          <a:r>
            <a:rPr lang="en-US" sz="1100">
              <a:solidFill>
                <a:schemeClr val="tx1">
                  <a:lumMod val="75000"/>
                  <a:lumOff val="25000"/>
                </a:schemeClr>
              </a:solidFill>
            </a:rPr>
            <a:t> tilldelningskriterierna</a:t>
          </a:r>
          <a:r>
            <a:rPr lang="en-US" sz="1100" baseline="0">
              <a:solidFill>
                <a:schemeClr val="tx1">
                  <a:lumMod val="75000"/>
                  <a:lumOff val="25000"/>
                </a:schemeClr>
              </a:solidFill>
            </a:rPr>
            <a:t>, använd procent. Överblivna procent-enheter blir LCC-kostnader.</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Utvärderingskriterierna kan viktas inom följande intervall:</a:t>
          </a:r>
        </a:p>
        <a:p>
          <a:pPr algn="l"/>
          <a:endParaRPr lang="en-US" sz="1100" baseline="0">
            <a:solidFill>
              <a:schemeClr val="tx1">
                <a:lumMod val="75000"/>
                <a:lumOff val="25000"/>
              </a:schemeClr>
            </a:solidFill>
          </a:endParaRPr>
        </a:p>
        <a:p>
          <a:pPr algn="l"/>
          <a:r>
            <a:rPr lang="en-US" sz="1100">
              <a:solidFill>
                <a:schemeClr val="tx1">
                  <a:lumMod val="75000"/>
                  <a:lumOff val="25000"/>
                </a:schemeClr>
              </a:solidFill>
            </a:rPr>
            <a:t>1. LCC-kostnad </a:t>
          </a:r>
          <a:r>
            <a:rPr lang="en-US" sz="1100" b="0">
              <a:solidFill>
                <a:schemeClr val="tx1">
                  <a:lumMod val="75000"/>
                  <a:lumOff val="25000"/>
                </a:schemeClr>
              </a:solidFill>
            </a:rPr>
            <a:t>30</a:t>
          </a:r>
          <a:r>
            <a:rPr lang="en-US" sz="1100">
              <a:solidFill>
                <a:schemeClr val="tx1">
                  <a:lumMod val="75000"/>
                  <a:lumOff val="25000"/>
                </a:schemeClr>
              </a:solidFill>
            </a:rPr>
            <a:t>-100% </a:t>
          </a:r>
        </a:p>
        <a:p>
          <a:pPr algn="l"/>
          <a:r>
            <a:rPr lang="en-US" sz="1100">
              <a:solidFill>
                <a:schemeClr val="tx1">
                  <a:lumMod val="75000"/>
                  <a:lumOff val="25000"/>
                </a:schemeClr>
              </a:solidFill>
            </a:rPr>
            <a:t>2. Säkerhet 0-70% </a:t>
          </a:r>
        </a:p>
        <a:p>
          <a:pPr algn="l"/>
          <a:r>
            <a:rPr lang="en-US" sz="1100">
              <a:solidFill>
                <a:schemeClr val="tx1">
                  <a:lumMod val="75000"/>
                  <a:lumOff val="25000"/>
                </a:schemeClr>
              </a:solidFill>
            </a:rPr>
            <a:t>3. Miljö 0-70% </a:t>
          </a:r>
        </a:p>
        <a:p>
          <a:pPr algn="l"/>
          <a:r>
            <a:rPr lang="en-US" sz="1100">
              <a:solidFill>
                <a:schemeClr val="tx1">
                  <a:lumMod val="75000"/>
                  <a:lumOff val="25000"/>
                </a:schemeClr>
              </a:solidFill>
            </a:rPr>
            <a:t>4. Garantier 0-70% </a:t>
          </a:r>
        </a:p>
        <a:p>
          <a:pPr algn="l"/>
          <a:r>
            <a:rPr lang="en-US" sz="1100">
              <a:solidFill>
                <a:schemeClr val="tx1">
                  <a:lumMod val="75000"/>
                  <a:lumOff val="25000"/>
                </a:schemeClr>
              </a:solidFill>
            </a:rPr>
            <a:t>5. Funktion 0-70% </a:t>
          </a:r>
        </a:p>
        <a:p>
          <a:pPr algn="l"/>
          <a:r>
            <a:rPr lang="en-US" sz="1100">
              <a:solidFill>
                <a:schemeClr val="tx1">
                  <a:lumMod val="75000"/>
                  <a:lumOff val="25000"/>
                </a:schemeClr>
              </a:solidFill>
            </a:rPr>
            <a:t>6. Leveranstid 0-70%</a:t>
          </a:r>
        </a:p>
        <a:p>
          <a:pPr algn="l"/>
          <a:endParaRPr lang="en-US" sz="1100">
            <a:solidFill>
              <a:schemeClr val="tx1">
                <a:lumMod val="75000"/>
                <a:lumOff val="25000"/>
              </a:schemeClr>
            </a:solidFill>
          </a:endParaRPr>
        </a:p>
        <a:p>
          <a:pPr algn="l"/>
          <a:r>
            <a:rPr lang="en-US" sz="1100" b="1">
              <a:solidFill>
                <a:schemeClr val="tx1">
                  <a:lumMod val="75000"/>
                  <a:lumOff val="25000"/>
                </a:schemeClr>
              </a:solidFill>
            </a:rPr>
            <a:t>LCC- kostnaden kan viktas till 100% och eventuella preciseringar av behovet kan ställas enbart med ska-krav</a:t>
          </a:r>
          <a:r>
            <a:rPr lang="en-US" sz="1100" b="1" baseline="0">
              <a:solidFill>
                <a:schemeClr val="tx1">
                  <a:lumMod val="75000"/>
                  <a:lumOff val="25000"/>
                </a:schemeClr>
              </a:solidFill>
            </a:rPr>
            <a:t>. I sådana fall anger ni inte några bör-krav. </a:t>
          </a:r>
          <a:endParaRPr lang="en-US" sz="1100">
            <a:solidFill>
              <a:schemeClr val="tx1">
                <a:lumMod val="75000"/>
                <a:lumOff val="25000"/>
              </a:schemeClr>
            </a:solidFill>
          </a:endParaRPr>
        </a:p>
      </xdr:txBody>
    </xdr:sp>
    <xdr:clientData/>
  </xdr:twoCellAnchor>
  <xdr:twoCellAnchor>
    <xdr:from>
      <xdr:col>13</xdr:col>
      <xdr:colOff>101600</xdr:colOff>
      <xdr:row>31</xdr:row>
      <xdr:rowOff>158518</xdr:rowOff>
    </xdr:from>
    <xdr:to>
      <xdr:col>24</xdr:col>
      <xdr:colOff>520700</xdr:colOff>
      <xdr:row>36</xdr:row>
      <xdr:rowOff>130750</xdr:rowOff>
    </xdr:to>
    <xdr:sp macro="" textlink="">
      <xdr:nvSpPr>
        <xdr:cNvPr id="10" name="Support_Box3">
          <a:extLst>
            <a:ext uri="{FF2B5EF4-FFF2-40B4-BE49-F238E27FC236}">
              <a16:creationId xmlns:a16="http://schemas.microsoft.com/office/drawing/2014/main" id="{00000000-0008-0000-0100-00000A000000}"/>
            </a:ext>
          </a:extLst>
        </xdr:cNvPr>
        <xdr:cNvSpPr/>
      </xdr:nvSpPr>
      <xdr:spPr>
        <a:xfrm>
          <a:off x="10287000" y="6006868"/>
          <a:ext cx="6997700" cy="1496232"/>
        </a:xfrm>
        <a:prstGeom prst="wedgeRoundRectCallout">
          <a:avLst>
            <a:gd name="adj1" fmla="val -67462"/>
            <a:gd name="adj2" fmla="val -26402"/>
            <a:gd name="adj3" fmla="val 16667"/>
          </a:avLst>
        </a:prstGeom>
        <a:solidFill>
          <a:srgbClr val="FBDF8F">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5: Ska-krav fylls i denna ruta. Dessa krav måste vara uppfyllda för att anbudet </a:t>
          </a:r>
          <a:r>
            <a:rPr lang="en-US" sz="1100" baseline="0">
              <a:solidFill>
                <a:schemeClr val="tx1">
                  <a:lumMod val="75000"/>
                  <a:lumOff val="25000"/>
                </a:schemeClr>
              </a:solidFill>
            </a:rPr>
            <a:t> ska kunna antas.</a:t>
          </a:r>
          <a:r>
            <a:rPr lang="en-US" sz="1100">
              <a:solidFill>
                <a:schemeClr val="tx1">
                  <a:lumMod val="75000"/>
                  <a:lumOff val="25000"/>
                </a:schemeClr>
              </a:solidFill>
            </a:rPr>
            <a:t> </a:t>
          </a:r>
        </a:p>
        <a:p>
          <a:pPr algn="l"/>
          <a:endParaRPr lang="en-US" sz="1100">
            <a:solidFill>
              <a:schemeClr val="tx1">
                <a:lumMod val="75000"/>
                <a:lumOff val="25000"/>
              </a:schemeClr>
            </a:solidFill>
          </a:endParaRPr>
        </a:p>
        <a:p>
          <a:pPr algn="l"/>
          <a:r>
            <a:rPr lang="en-US" sz="1100">
              <a:solidFill>
                <a:schemeClr val="tx1">
                  <a:lumMod val="75000"/>
                  <a:lumOff val="25000"/>
                </a:schemeClr>
              </a:solidFill>
            </a:rPr>
            <a:t>* Under rubriken </a:t>
          </a:r>
          <a:r>
            <a:rPr lang="en-US" sz="1100" i="1">
              <a:solidFill>
                <a:schemeClr val="tx1">
                  <a:lumMod val="75000"/>
                  <a:lumOff val="25000"/>
                </a:schemeClr>
              </a:solidFill>
            </a:rPr>
            <a:t>Ska-krav</a:t>
          </a:r>
          <a:r>
            <a:rPr lang="en-US" sz="1100" i="1" baseline="0">
              <a:solidFill>
                <a:schemeClr val="tx1">
                  <a:lumMod val="75000"/>
                  <a:lumOff val="25000"/>
                </a:schemeClr>
              </a:solidFill>
            </a:rPr>
            <a:t> - B</a:t>
          </a:r>
          <a:r>
            <a:rPr lang="en-US" sz="1100" i="1">
              <a:solidFill>
                <a:schemeClr val="tx1">
                  <a:lumMod val="75000"/>
                  <a:lumOff val="25000"/>
                </a:schemeClr>
              </a:solidFill>
            </a:rPr>
            <a:t>eskrivning</a:t>
          </a:r>
          <a:r>
            <a:rPr lang="en-US" sz="1100" i="1" baseline="0">
              <a:solidFill>
                <a:schemeClr val="tx1">
                  <a:lumMod val="75000"/>
                  <a:lumOff val="25000"/>
                </a:schemeClr>
              </a:solidFill>
            </a:rPr>
            <a:t> </a:t>
          </a:r>
          <a:r>
            <a:rPr lang="en-US" sz="1100" baseline="0">
              <a:solidFill>
                <a:schemeClr val="tx1">
                  <a:lumMod val="75000"/>
                  <a:lumOff val="25000"/>
                </a:schemeClr>
              </a:solidFill>
            </a:rPr>
            <a:t>anger ni ert krav.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Välj i scroll-listan vilket kriterie kravet hör till.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Ett kriterie kan innehålla flera ska-krav.</a:t>
          </a:r>
        </a:p>
        <a:p>
          <a:pPr algn="l"/>
          <a:endParaRPr lang="en-US" sz="1100" baseline="0">
            <a:solidFill>
              <a:schemeClr val="tx1">
                <a:lumMod val="75000"/>
                <a:lumOff val="25000"/>
              </a:schemeClr>
            </a:solidFill>
          </a:endParaRPr>
        </a:p>
        <a:p>
          <a:pPr algn="l"/>
          <a:r>
            <a:rPr lang="en-US" sz="1100" i="1" baseline="0">
              <a:solidFill>
                <a:schemeClr val="tx1">
                  <a:lumMod val="75000"/>
                  <a:lumOff val="25000"/>
                </a:schemeClr>
              </a:solidFill>
            </a:rPr>
            <a:t>Exempel: Fordonet ska släppa ut maximal X gram CO2/km. Uppfylls kravet? Kriterie: Miljö</a:t>
          </a:r>
          <a:endParaRPr lang="en-US" sz="1100" i="1">
            <a:solidFill>
              <a:schemeClr val="tx1">
                <a:lumMod val="75000"/>
                <a:lumOff val="25000"/>
              </a:schemeClr>
            </a:solidFill>
          </a:endParaRPr>
        </a:p>
      </xdr:txBody>
    </xdr:sp>
    <xdr:clientData/>
  </xdr:twoCellAnchor>
  <xdr:twoCellAnchor>
    <xdr:from>
      <xdr:col>13</xdr:col>
      <xdr:colOff>95934</xdr:colOff>
      <xdr:row>7</xdr:row>
      <xdr:rowOff>172489</xdr:rowOff>
    </xdr:from>
    <xdr:to>
      <xdr:col>19</xdr:col>
      <xdr:colOff>146050</xdr:colOff>
      <xdr:row>10</xdr:row>
      <xdr:rowOff>26632</xdr:rowOff>
    </xdr:to>
    <xdr:sp macro="" textlink="">
      <xdr:nvSpPr>
        <xdr:cNvPr id="12" name="Support_Box1">
          <a:extLst>
            <a:ext uri="{FF2B5EF4-FFF2-40B4-BE49-F238E27FC236}">
              <a16:creationId xmlns:a16="http://schemas.microsoft.com/office/drawing/2014/main" id="{00000000-0008-0000-0100-00000C000000}"/>
            </a:ext>
          </a:extLst>
        </xdr:cNvPr>
        <xdr:cNvSpPr/>
      </xdr:nvSpPr>
      <xdr:spPr>
        <a:xfrm>
          <a:off x="10281334" y="1391689"/>
          <a:ext cx="3834716" cy="419293"/>
        </a:xfrm>
        <a:prstGeom prst="wedgeRoundRectCallout">
          <a:avLst>
            <a:gd name="adj1" fmla="val -92339"/>
            <a:gd name="adj2" fmla="val -20963"/>
            <a:gd name="adj3" fmla="val 16667"/>
          </a:avLst>
        </a:prstGeom>
        <a:solidFill>
          <a:srgbClr val="FBDF8F">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2: Ange förutsättningarna för er avropsförfrågan.</a:t>
          </a:r>
          <a:r>
            <a:rPr lang="en-US" sz="1100" baseline="0">
              <a:solidFill>
                <a:schemeClr val="tx1">
                  <a:lumMod val="75000"/>
                  <a:lumOff val="25000"/>
                </a:schemeClr>
              </a:solidFill>
            </a:rPr>
            <a:t> </a:t>
          </a:r>
          <a:endParaRPr lang="en-US" sz="1100">
            <a:solidFill>
              <a:schemeClr val="tx1">
                <a:lumMod val="75000"/>
                <a:lumOff val="25000"/>
              </a:schemeClr>
            </a:solidFill>
          </a:endParaRPr>
        </a:p>
      </xdr:txBody>
    </xdr:sp>
    <xdr:clientData/>
  </xdr:twoCellAnchor>
  <xdr:twoCellAnchor>
    <xdr:from>
      <xdr:col>13</xdr:col>
      <xdr:colOff>101222</xdr:colOff>
      <xdr:row>5</xdr:row>
      <xdr:rowOff>185324</xdr:rowOff>
    </xdr:from>
    <xdr:to>
      <xdr:col>19</xdr:col>
      <xdr:colOff>133350</xdr:colOff>
      <xdr:row>7</xdr:row>
      <xdr:rowOff>111088</xdr:rowOff>
    </xdr:to>
    <xdr:sp macro="" textlink="">
      <xdr:nvSpPr>
        <xdr:cNvPr id="13" name="Support_Box1">
          <a:extLst>
            <a:ext uri="{FF2B5EF4-FFF2-40B4-BE49-F238E27FC236}">
              <a16:creationId xmlns:a16="http://schemas.microsoft.com/office/drawing/2014/main" id="{00000000-0008-0000-0100-00000D000000}"/>
            </a:ext>
          </a:extLst>
        </xdr:cNvPr>
        <xdr:cNvSpPr/>
      </xdr:nvSpPr>
      <xdr:spPr>
        <a:xfrm>
          <a:off x="10286622" y="902874"/>
          <a:ext cx="3816728" cy="427414"/>
        </a:xfrm>
        <a:prstGeom prst="wedgeRoundRectCallout">
          <a:avLst>
            <a:gd name="adj1" fmla="val -112478"/>
            <a:gd name="adj2" fmla="val -51889"/>
            <a:gd name="adj3" fmla="val 16667"/>
          </a:avLst>
        </a:prstGeom>
        <a:solidFill>
          <a:srgbClr val="FBDF8F">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1: Fyll i era kontaktuppgifter.</a:t>
          </a:r>
          <a:r>
            <a:rPr lang="en-US" sz="1100" baseline="0">
              <a:solidFill>
                <a:schemeClr val="tx1">
                  <a:lumMod val="75000"/>
                  <a:lumOff val="25000"/>
                </a:schemeClr>
              </a:solidFill>
            </a:rPr>
            <a:t> </a:t>
          </a:r>
          <a:endParaRPr lang="en-US" sz="1100">
            <a:solidFill>
              <a:schemeClr val="tx1">
                <a:lumMod val="75000"/>
                <a:lumOff val="25000"/>
              </a:schemeClr>
            </a:solidFill>
          </a:endParaRPr>
        </a:p>
      </xdr:txBody>
    </xdr:sp>
    <xdr:clientData/>
  </xdr:twoCellAnchor>
  <xdr:twoCellAnchor>
    <xdr:from>
      <xdr:col>13</xdr:col>
      <xdr:colOff>51908</xdr:colOff>
      <xdr:row>10</xdr:row>
      <xdr:rowOff>44484</xdr:rowOff>
    </xdr:from>
    <xdr:to>
      <xdr:col>24</xdr:col>
      <xdr:colOff>392267</xdr:colOff>
      <xdr:row>16</xdr:row>
      <xdr:rowOff>128588</xdr:rowOff>
    </xdr:to>
    <xdr:sp macro="" textlink="">
      <xdr:nvSpPr>
        <xdr:cNvPr id="14" name="Support_Box1">
          <a:extLst>
            <a:ext uri="{FF2B5EF4-FFF2-40B4-BE49-F238E27FC236}">
              <a16:creationId xmlns:a16="http://schemas.microsoft.com/office/drawing/2014/main" id="{00000000-0008-0000-0100-00000E000000}"/>
            </a:ext>
          </a:extLst>
        </xdr:cNvPr>
        <xdr:cNvSpPr/>
      </xdr:nvSpPr>
      <xdr:spPr>
        <a:xfrm>
          <a:off x="9257821" y="1801847"/>
          <a:ext cx="6998334" cy="979454"/>
        </a:xfrm>
        <a:prstGeom prst="wedgeRoundRectCallout">
          <a:avLst>
            <a:gd name="adj1" fmla="val -69860"/>
            <a:gd name="adj2" fmla="val -16957"/>
            <a:gd name="adj3" fmla="val 16667"/>
          </a:avLst>
        </a:prstGeom>
        <a:solidFill>
          <a:srgbClr val="FBDF8F">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3: Ange förutsättningarna för LCC-kalkylen. </a:t>
          </a:r>
        </a:p>
        <a:p>
          <a:pPr algn="l"/>
          <a:r>
            <a:rPr lang="en-US" sz="1100" b="1">
              <a:solidFill>
                <a:schemeClr val="tx1">
                  <a:lumMod val="75000"/>
                  <a:lumOff val="25000"/>
                </a:schemeClr>
              </a:solidFill>
            </a:rPr>
            <a:t>Kalylräntan</a:t>
          </a:r>
          <a:r>
            <a:rPr lang="en-US" sz="1100">
              <a:solidFill>
                <a:schemeClr val="tx1">
                  <a:lumMod val="75000"/>
                  <a:lumOff val="25000"/>
                </a:schemeClr>
              </a:solidFill>
            </a:rPr>
            <a:t> är den räntan</a:t>
          </a:r>
          <a:r>
            <a:rPr lang="en-US" sz="1100" baseline="0">
              <a:solidFill>
                <a:schemeClr val="tx1">
                  <a:lumMod val="75000"/>
                  <a:lumOff val="25000"/>
                </a:schemeClr>
              </a:solidFill>
            </a:rPr>
            <a:t> som används internt hos er. Fråga er ekonomiavdelning vis osäkerhet.</a:t>
          </a:r>
          <a:endParaRPr lang="en-US" sz="1100">
            <a:solidFill>
              <a:schemeClr val="tx1">
                <a:lumMod val="75000"/>
                <a:lumOff val="25000"/>
              </a:schemeClr>
            </a:solidFill>
          </a:endParaRPr>
        </a:p>
        <a:p>
          <a:pPr algn="l"/>
          <a:r>
            <a:rPr lang="en-US" sz="1100" b="1">
              <a:solidFill>
                <a:schemeClr val="tx1">
                  <a:lumMod val="75000"/>
                  <a:lumOff val="25000"/>
                </a:schemeClr>
              </a:solidFill>
            </a:rPr>
            <a:t>Beräknat restvärde i %</a:t>
          </a:r>
          <a:r>
            <a:rPr lang="en-US" sz="1100">
              <a:solidFill>
                <a:schemeClr val="tx1">
                  <a:lumMod val="75000"/>
                  <a:lumOff val="25000"/>
                </a:schemeClr>
              </a:solidFill>
            </a:rPr>
            <a:t>:</a:t>
          </a:r>
          <a:r>
            <a:rPr lang="en-US" sz="1100" baseline="0">
              <a:solidFill>
                <a:schemeClr val="tx1">
                  <a:lumMod val="75000"/>
                  <a:lumOff val="25000"/>
                </a:schemeClr>
              </a:solidFill>
            </a:rPr>
            <a:t> Ni kan välja på att fylla i rutan beräknat restvärde i % på denna sida eller låta leverantören fylla i återköpsvärde i kronor i svarsmallen. Ni låter i sådana fall rutan på denna sida vara tom.   </a:t>
          </a:r>
        </a:p>
      </xdr:txBody>
    </xdr:sp>
    <xdr:clientData/>
  </xdr:twoCellAnchor>
  <xdr:oneCellAnchor>
    <xdr:from>
      <xdr:col>13</xdr:col>
      <xdr:colOff>139857</xdr:colOff>
      <xdr:row>0</xdr:row>
      <xdr:rowOff>99746</xdr:rowOff>
    </xdr:from>
    <xdr:ext cx="3828326" cy="740833"/>
    <xdr:sp macro="" textlink="">
      <xdr:nvSpPr>
        <xdr:cNvPr id="15" name="Rektangel med rundade hörn 17">
          <a:extLst>
            <a:ext uri="{FF2B5EF4-FFF2-40B4-BE49-F238E27FC236}">
              <a16:creationId xmlns:a16="http://schemas.microsoft.com/office/drawing/2014/main" id="{00000000-0008-0000-0100-00000F000000}"/>
            </a:ext>
          </a:extLst>
        </xdr:cNvPr>
        <xdr:cNvSpPr/>
      </xdr:nvSpPr>
      <xdr:spPr>
        <a:xfrm>
          <a:off x="10018643" y="99746"/>
          <a:ext cx="3828326" cy="740833"/>
        </a:xfrm>
        <a:prstGeom prst="round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lang="sv-SE" sz="1100">
            <a:solidFill>
              <a:schemeClr val="tx1"/>
            </a:solidFill>
          </a:endParaRPr>
        </a:p>
      </xdr:txBody>
    </xdr:sp>
    <xdr:clientData/>
  </xdr:oneCellAnchor>
  <xdr:oneCellAnchor>
    <xdr:from>
      <xdr:col>13</xdr:col>
      <xdr:colOff>186725</xdr:colOff>
      <xdr:row>0</xdr:row>
      <xdr:rowOff>147523</xdr:rowOff>
    </xdr:from>
    <xdr:ext cx="2180168" cy="264560"/>
    <xdr:sp macro="" textlink="">
      <xdr:nvSpPr>
        <xdr:cNvPr id="16" name="textruta 18">
          <a:extLst>
            <a:ext uri="{FF2B5EF4-FFF2-40B4-BE49-F238E27FC236}">
              <a16:creationId xmlns:a16="http://schemas.microsoft.com/office/drawing/2014/main" id="{00000000-0008-0000-0100-000010000000}"/>
            </a:ext>
          </a:extLst>
        </xdr:cNvPr>
        <xdr:cNvSpPr txBox="1"/>
      </xdr:nvSpPr>
      <xdr:spPr>
        <a:xfrm>
          <a:off x="10073675" y="147523"/>
          <a:ext cx="2180168" cy="26456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lang="sv-SE" sz="1100"/>
            <a:t>Beställaren fyller i gula fält</a:t>
          </a:r>
          <a:r>
            <a:rPr lang="sv-SE" sz="1100" baseline="0">
              <a:solidFill>
                <a:sysClr val="windowText" lastClr="000000"/>
              </a:solidFill>
            </a:rPr>
            <a:t> i </a:t>
          </a:r>
          <a:r>
            <a:rPr lang="sv-SE" sz="1100"/>
            <a:t>flik 2.</a:t>
          </a:r>
        </a:p>
      </xdr:txBody>
    </xdr:sp>
    <xdr:clientData/>
  </xdr:oneCellAnchor>
  <xdr:oneCellAnchor>
    <xdr:from>
      <xdr:col>13</xdr:col>
      <xdr:colOff>196250</xdr:colOff>
      <xdr:row>1</xdr:row>
      <xdr:rowOff>62856</xdr:rowOff>
    </xdr:from>
    <xdr:ext cx="2214196" cy="436786"/>
    <xdr:sp macro="" textlink="">
      <xdr:nvSpPr>
        <xdr:cNvPr id="17" name="textruta 19">
          <a:extLst>
            <a:ext uri="{FF2B5EF4-FFF2-40B4-BE49-F238E27FC236}">
              <a16:creationId xmlns:a16="http://schemas.microsoft.com/office/drawing/2014/main" id="{00000000-0008-0000-0100-000011000000}"/>
            </a:ext>
          </a:extLst>
        </xdr:cNvPr>
        <xdr:cNvSpPr txBox="1"/>
      </xdr:nvSpPr>
      <xdr:spPr>
        <a:xfrm>
          <a:off x="10083200" y="348606"/>
          <a:ext cx="2214196" cy="436786"/>
        </a:xfrm>
        <a:prstGeom prst="rect">
          <a:avLst/>
        </a:prstGeom>
        <a:solidFill>
          <a:srgbClr val="CCFF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sv-SE" sz="1100"/>
            <a:t>Leverantören/återförsäljaren</a:t>
          </a:r>
          <a:r>
            <a:rPr lang="sv-SE" sz="1100" baseline="0"/>
            <a:t> fyller </a:t>
          </a:r>
        </a:p>
        <a:p>
          <a:r>
            <a:rPr lang="sv-SE" sz="1100" baseline="0"/>
            <a:t>i gröna fält</a:t>
          </a:r>
          <a:r>
            <a:rPr lang="sv-SE" sz="1100">
              <a:solidFill>
                <a:schemeClr val="tx1"/>
              </a:solidFill>
              <a:effectLst/>
              <a:latin typeface="+mn-lt"/>
              <a:ea typeface="+mn-ea"/>
              <a:cs typeface="+mn-cs"/>
            </a:rPr>
            <a:t> </a:t>
          </a:r>
          <a:r>
            <a:rPr lang="sv-SE" sz="1100" baseline="0"/>
            <a:t>i flik 3.</a:t>
          </a:r>
          <a:endParaRPr lang="sv-SE" sz="1100"/>
        </a:p>
      </xdr:txBody>
    </xdr:sp>
    <xdr:clientData/>
  </xdr:oneCellAnchor>
  <xdr:twoCellAnchor>
    <xdr:from>
      <xdr:col>13</xdr:col>
      <xdr:colOff>726403</xdr:colOff>
      <xdr:row>56</xdr:row>
      <xdr:rowOff>160506</xdr:rowOff>
    </xdr:from>
    <xdr:to>
      <xdr:col>32</xdr:col>
      <xdr:colOff>396505</xdr:colOff>
      <xdr:row>73</xdr:row>
      <xdr:rowOff>269189</xdr:rowOff>
    </xdr:to>
    <xdr:sp macro="" textlink="">
      <xdr:nvSpPr>
        <xdr:cNvPr id="18" name="Support_Box3">
          <a:extLst>
            <a:ext uri="{FF2B5EF4-FFF2-40B4-BE49-F238E27FC236}">
              <a16:creationId xmlns:a16="http://schemas.microsoft.com/office/drawing/2014/main" id="{00000000-0008-0000-0100-000012000000}"/>
            </a:ext>
          </a:extLst>
        </xdr:cNvPr>
        <xdr:cNvSpPr/>
      </xdr:nvSpPr>
      <xdr:spPr>
        <a:xfrm>
          <a:off x="8679778" y="13864600"/>
          <a:ext cx="11635883" cy="4680683"/>
        </a:xfrm>
        <a:prstGeom prst="wedgeRoundRectCallout">
          <a:avLst>
            <a:gd name="adj1" fmla="val -68538"/>
            <a:gd name="adj2" fmla="val -22906"/>
            <a:gd name="adj3" fmla="val 16667"/>
          </a:avLst>
        </a:prstGeom>
        <a:solidFill>
          <a:srgbClr val="FBDF8F">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6a: Här anges bör-krav som kan besvaras</a:t>
          </a:r>
          <a:r>
            <a:rPr lang="en-US" sz="1100" baseline="0">
              <a:solidFill>
                <a:schemeClr val="tx1">
                  <a:lumMod val="75000"/>
                  <a:lumOff val="25000"/>
                </a:schemeClr>
              </a:solidFill>
            </a:rPr>
            <a:t> med Ja eller Nej av </a:t>
          </a:r>
          <a:r>
            <a:rPr lang="en-US" sz="1100" b="1" baseline="0">
              <a:solidFill>
                <a:schemeClr val="tx1">
                  <a:lumMod val="75000"/>
                  <a:lumOff val="25000"/>
                </a:schemeClr>
              </a:solidFill>
            </a:rPr>
            <a:t>leverantören</a:t>
          </a:r>
          <a:r>
            <a:rPr lang="en-US" sz="1100" baseline="0">
              <a:solidFill>
                <a:schemeClr val="tx1">
                  <a:lumMod val="75000"/>
                  <a:lumOff val="25000"/>
                </a:schemeClr>
              </a:solidFill>
            </a:rPr>
            <a:t>. Dvs. krav som antingen kan uppfyllas till fullo (Ja) eller inte uppfyllas alls (Nej). Dessa krav måste inte vara uppfyllda för att anbudet ska kunna antas men de ger ett mervärde för er som beställare och de påverkar anbudsutvärderingen.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Uppfyllnad av bör-krav ger ett prisavdrag från LCC-kostnaden (Total LCC per styck, under fliken LCC-kalkyl). Prisavdragets storlek baseras på bör-kravets poäng och kriteriets viktning.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Under rubriken </a:t>
          </a:r>
          <a:r>
            <a:rPr lang="en-US" sz="1100" i="1" baseline="0">
              <a:solidFill>
                <a:schemeClr val="tx1">
                  <a:lumMod val="75000"/>
                  <a:lumOff val="25000"/>
                </a:schemeClr>
              </a:solidFill>
            </a:rPr>
            <a:t>Bör-krav - Beskrivning </a:t>
          </a:r>
          <a:r>
            <a:rPr lang="en-US" sz="1100" baseline="0">
              <a:solidFill>
                <a:schemeClr val="tx1">
                  <a:lumMod val="75000"/>
                  <a:lumOff val="25000"/>
                </a:schemeClr>
              </a:solidFill>
            </a:rPr>
            <a:t>anger ni ert krav.</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Välj i scroll-listan vilket kriterie kravet hör till.</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För varje bör-krav ska ni ange hur många poäng kravet är värt. </a:t>
          </a:r>
        </a:p>
        <a:p>
          <a:pPr algn="l"/>
          <a:endParaRPr lang="en-US" sz="1100" baseline="0">
            <a:solidFill>
              <a:schemeClr val="tx1">
                <a:lumMod val="75000"/>
                <a:lumOff val="25000"/>
              </a:schemeClr>
            </a:solidFill>
          </a:endParaRPr>
        </a:p>
        <a:p>
          <a:pPr algn="l"/>
          <a:r>
            <a:rPr lang="en-US" sz="1100" b="1" i="1" baseline="0">
              <a:solidFill>
                <a:schemeClr val="tx1">
                  <a:lumMod val="75000"/>
                  <a:lumOff val="25000"/>
                </a:schemeClr>
              </a:solidFill>
            </a:rPr>
            <a:t>Exempel 1: </a:t>
          </a:r>
          <a:r>
            <a:rPr lang="en-US" sz="1100" i="1" baseline="0">
              <a:solidFill>
                <a:schemeClr val="tx1">
                  <a:lumMod val="75000"/>
                  <a:lumOff val="25000"/>
                </a:schemeClr>
              </a:solidFill>
            </a:rPr>
            <a:t>Fordonet bör vara utrustat med back-kamera. Uppfylls kravet? Kriterie: Säkerhet. Antal poäng för uppfyllt bör-krav: 10.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Ett kriterie kan innehålla flera bör-krav. Bör-kraven inom ett kriterie kan vara värda olika många poäng. Bör-kravens poäng utgör då en inbördes viktning av kraven inom kriteriet. </a:t>
          </a:r>
        </a:p>
        <a:p>
          <a:pPr algn="l"/>
          <a:endParaRPr lang="en-US" sz="1100" b="1" i="1" baseline="0">
            <a:solidFill>
              <a:schemeClr val="tx1">
                <a:lumMod val="75000"/>
                <a:lumOff val="25000"/>
              </a:schemeClr>
            </a:solidFill>
          </a:endParaRPr>
        </a:p>
        <a:p>
          <a:pPr algn="l"/>
          <a:r>
            <a:rPr lang="en-US" sz="1100" b="1" i="1" baseline="0">
              <a:solidFill>
                <a:schemeClr val="tx1">
                  <a:lumMod val="75000"/>
                  <a:lumOff val="25000"/>
                </a:schemeClr>
              </a:solidFill>
            </a:rPr>
            <a:t>Exempel 2: </a:t>
          </a:r>
        </a:p>
        <a:p>
          <a:pPr algn="l"/>
          <a:r>
            <a:rPr lang="en-US" sz="1100" b="0" i="1" baseline="0">
              <a:solidFill>
                <a:schemeClr val="tx1">
                  <a:lumMod val="75000"/>
                  <a:lumOff val="25000"/>
                </a:schemeClr>
              </a:solidFill>
            </a:rPr>
            <a:t>Krav 1. Fordonet bör vara utrustat med back-kamera. Uppfylls kravet? Kriterie: Säkerhet. Antal poäng för uppfyllt bör-krav: 10</a:t>
          </a:r>
        </a:p>
        <a:p>
          <a:pPr algn="l"/>
          <a:r>
            <a:rPr lang="en-US" sz="1100" b="0" i="1" baseline="0">
              <a:solidFill>
                <a:schemeClr val="tx1">
                  <a:lumMod val="75000"/>
                  <a:lumOff val="25000"/>
                </a:schemeClr>
              </a:solidFill>
            </a:rPr>
            <a:t>Krav 2. Fordonet bör ha erhållit minst 35 poäng avseende krockskydd vid provning enligt Euro NCAP. Uppfylls kravet? Kriterie: Säkerhet. Antal poäng för uppfyllt bör-krav: 5</a:t>
          </a:r>
        </a:p>
        <a:p>
          <a:pPr algn="l"/>
          <a:endParaRPr lang="en-US" sz="1100" b="0" i="1" baseline="0">
            <a:solidFill>
              <a:schemeClr val="tx1">
                <a:lumMod val="75000"/>
                <a:lumOff val="25000"/>
              </a:schemeClr>
            </a:solidFill>
          </a:endParaRPr>
        </a:p>
        <a:p>
          <a:pPr algn="l"/>
          <a:r>
            <a:rPr lang="en-US" sz="1100" b="0" i="1" baseline="0">
              <a:solidFill>
                <a:schemeClr val="tx1">
                  <a:lumMod val="75000"/>
                  <a:lumOff val="25000"/>
                </a:schemeClr>
              </a:solidFill>
            </a:rPr>
            <a:t>I exempel 2 värderas krav 1 dubbelt så högt som krav 2.</a:t>
          </a:r>
        </a:p>
      </xdr:txBody>
    </xdr:sp>
    <xdr:clientData/>
  </xdr:twoCellAnchor>
  <xdr:twoCellAnchor>
    <xdr:from>
      <xdr:col>14</xdr:col>
      <xdr:colOff>273844</xdr:colOff>
      <xdr:row>93</xdr:row>
      <xdr:rowOff>95250</xdr:rowOff>
    </xdr:from>
    <xdr:to>
      <xdr:col>31</xdr:col>
      <xdr:colOff>262996</xdr:colOff>
      <xdr:row>119</xdr:row>
      <xdr:rowOff>2850</xdr:rowOff>
    </xdr:to>
    <xdr:sp macro="" textlink="">
      <xdr:nvSpPr>
        <xdr:cNvPr id="19" name="Support_Box3">
          <a:extLst>
            <a:ext uri="{FF2B5EF4-FFF2-40B4-BE49-F238E27FC236}">
              <a16:creationId xmlns:a16="http://schemas.microsoft.com/office/drawing/2014/main" id="{00000000-0008-0000-0100-000013000000}"/>
            </a:ext>
          </a:extLst>
        </xdr:cNvPr>
        <xdr:cNvSpPr/>
      </xdr:nvSpPr>
      <xdr:spPr>
        <a:xfrm>
          <a:off x="10763250" y="24562594"/>
          <a:ext cx="10526184" cy="7051350"/>
        </a:xfrm>
        <a:prstGeom prst="wedgeRoundRectCallout">
          <a:avLst>
            <a:gd name="adj1" fmla="val -72445"/>
            <a:gd name="adj2" fmla="val -25809"/>
            <a:gd name="adj3" fmla="val 16667"/>
          </a:avLst>
        </a:prstGeom>
        <a:solidFill>
          <a:srgbClr val="FBDF8F">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6b: Här anges bör-krav som </a:t>
          </a:r>
          <a:r>
            <a:rPr lang="en-US" sz="1100" b="1">
              <a:solidFill>
                <a:schemeClr val="tx1">
                  <a:lumMod val="75000"/>
                  <a:lumOff val="25000"/>
                </a:schemeClr>
              </a:solidFill>
            </a:rPr>
            <a:t>utvärderas av beställaren</a:t>
          </a:r>
          <a:r>
            <a:rPr lang="en-US" sz="1100">
              <a:solidFill>
                <a:schemeClr val="tx1">
                  <a:lumMod val="75000"/>
                  <a:lumOff val="25000"/>
                </a:schemeClr>
              </a:solidFill>
            </a:rPr>
            <a:t> dvs. krav som kräver en bedömning av beställaren. Det kan</a:t>
          </a:r>
          <a:r>
            <a:rPr lang="en-US" sz="1100" baseline="0">
              <a:solidFill>
                <a:schemeClr val="tx1">
                  <a:lumMod val="75000"/>
                  <a:lumOff val="25000"/>
                </a:schemeClr>
              </a:solidFill>
            </a:rPr>
            <a:t> exempelvis vara krav som ska besvaras med ett mer utförligt svar från leverantören än Ja eller Nej.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Här finns även möjlighet att ställa krav som utvärderas på en flergradig skala dvs. krav som antingen uppfylls till fullo (100% av poängen), inte alls (0% av poängen) eller till viss del (x% av poängen).</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Dessa krav måste inte vara uppfyllda för att anbudet ska kunna antas men de ger ett mervärde för er som beställare och de påverkar anbudsutvärderingen. Uppfyllnad av bör-krav ger ett prisavdrag från LCC-kostnaden (Total LCC per styck, under fliken LCC-kalkyl). Prisavdragets storlek baseras på bör-kravets poäng och kriteriets viktning.</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Under rubriken </a:t>
          </a:r>
          <a:r>
            <a:rPr lang="en-US" sz="1100" i="1" baseline="0">
              <a:solidFill>
                <a:schemeClr val="tx1">
                  <a:lumMod val="75000"/>
                  <a:lumOff val="25000"/>
                </a:schemeClr>
              </a:solidFill>
            </a:rPr>
            <a:t>Bör-krav - Beskrivning </a:t>
          </a:r>
          <a:r>
            <a:rPr lang="en-US" sz="1100" baseline="0">
              <a:solidFill>
                <a:schemeClr val="tx1">
                  <a:lumMod val="75000"/>
                  <a:lumOff val="25000"/>
                </a:schemeClr>
              </a:solidFill>
            </a:rPr>
            <a:t>anger ni ert krav. Här ska ni också ange </a:t>
          </a:r>
          <a:r>
            <a:rPr lang="en-US" sz="1100" b="1" baseline="0">
              <a:solidFill>
                <a:schemeClr val="tx1">
                  <a:lumMod val="75000"/>
                  <a:lumOff val="25000"/>
                </a:schemeClr>
              </a:solidFill>
            </a:rPr>
            <a:t>hur</a:t>
          </a:r>
          <a:r>
            <a:rPr lang="en-US" sz="1100" baseline="0">
              <a:solidFill>
                <a:schemeClr val="tx1">
                  <a:lumMod val="75000"/>
                  <a:lumOff val="25000"/>
                </a:schemeClr>
              </a:solidFill>
            </a:rPr>
            <a:t> kravet kommer utvärderas.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Välj i scroll-listan vilket kriterie kravet hör till.</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För varje bör-krav ska ni ange hur många poäng kravet är värt.</a:t>
          </a:r>
        </a:p>
        <a:p>
          <a:pPr algn="l"/>
          <a:endParaRPr lang="en-US" sz="1100" baseline="0">
            <a:solidFill>
              <a:schemeClr val="tx1">
                <a:lumMod val="75000"/>
                <a:lumOff val="25000"/>
              </a:schemeClr>
            </a:solidFill>
          </a:endParaRPr>
        </a:p>
        <a:p>
          <a:pPr algn="l"/>
          <a:r>
            <a:rPr lang="en-US" sz="1100" b="1" i="1" baseline="0">
              <a:solidFill>
                <a:schemeClr val="tx1">
                  <a:lumMod val="75000"/>
                  <a:lumOff val="25000"/>
                </a:schemeClr>
              </a:solidFill>
            </a:rPr>
            <a:t>Exempel: OBS! Detta är bara ett exempel för att visa hur verktygen fungerar. </a:t>
          </a:r>
        </a:p>
        <a:p>
          <a:pPr algn="l"/>
          <a:r>
            <a:rPr lang="en-US" sz="1100" i="1" baseline="0">
              <a:solidFill>
                <a:schemeClr val="tx1">
                  <a:lumMod val="75000"/>
                  <a:lumOff val="25000"/>
                </a:schemeClr>
              </a:solidFill>
            </a:rPr>
            <a:t>Inom hur många veckor från beställning kan fordonet levereras? Inom 10 veckor (10p), 11-16 veckor (7 p) 17 veckor- 25 veckor (4 p), över 25 veckor (0 p). Kriterie: Leveranstid. Antal poäng för uppfyllt bör-krav: 10</a:t>
          </a:r>
        </a:p>
        <a:p>
          <a:pPr algn="l"/>
          <a:endParaRPr lang="en-US" sz="1100" i="1" baseline="0">
            <a:solidFill>
              <a:schemeClr val="tx1">
                <a:lumMod val="75000"/>
                <a:lumOff val="25000"/>
              </a:schemeClr>
            </a:solidFill>
          </a:endParaRPr>
        </a:p>
        <a:p>
          <a:pPr algn="l"/>
          <a:r>
            <a:rPr lang="en-US" sz="1100" i="1" baseline="0">
              <a:solidFill>
                <a:schemeClr val="tx1">
                  <a:lumMod val="75000"/>
                  <a:lumOff val="25000"/>
                </a:schemeClr>
              </a:solidFill>
            </a:rPr>
            <a:t>Detta innebär att om fordonet kan levereras inom 10 veckor från beställning erhålls 10 poäng, inom 11-16 veckor erhålls 7 poäng osv enligt nedan:</a:t>
          </a:r>
        </a:p>
        <a:p>
          <a:pPr algn="l"/>
          <a:endParaRPr lang="en-US" sz="1100" i="1" baseline="0">
            <a:solidFill>
              <a:schemeClr val="tx1">
                <a:lumMod val="75000"/>
                <a:lumOff val="25000"/>
              </a:schemeClr>
            </a:solidFill>
          </a:endParaRPr>
        </a:p>
        <a:p>
          <a:pPr algn="l"/>
          <a:r>
            <a:rPr lang="en-US" sz="1100" i="1" baseline="0">
              <a:solidFill>
                <a:schemeClr val="tx1">
                  <a:lumMod val="75000"/>
                  <a:lumOff val="25000"/>
                </a:schemeClr>
              </a:solidFill>
            </a:rPr>
            <a:t>Inom 10 veckor - ger 10 poäng</a:t>
          </a:r>
        </a:p>
        <a:p>
          <a:pPr algn="l"/>
          <a:r>
            <a:rPr lang="en-US" sz="1100" i="1" baseline="0">
              <a:solidFill>
                <a:schemeClr val="tx1">
                  <a:lumMod val="75000"/>
                  <a:lumOff val="25000"/>
                </a:schemeClr>
              </a:solidFill>
            </a:rPr>
            <a:t>11-16 veckor - ger 7 poäng</a:t>
          </a:r>
        </a:p>
        <a:p>
          <a:pPr algn="l"/>
          <a:r>
            <a:rPr lang="en-US" sz="1100" i="1" baseline="0">
              <a:solidFill>
                <a:schemeClr val="tx1">
                  <a:lumMod val="75000"/>
                  <a:lumOff val="25000"/>
                </a:schemeClr>
              </a:solidFill>
            </a:rPr>
            <a:t>17-25 veckor - ger 4 poäng</a:t>
          </a:r>
        </a:p>
        <a:p>
          <a:pPr algn="l"/>
          <a:r>
            <a:rPr lang="en-US" sz="1100" i="1" baseline="0">
              <a:solidFill>
                <a:schemeClr val="tx1">
                  <a:lumMod val="75000"/>
                  <a:lumOff val="25000"/>
                </a:schemeClr>
              </a:solidFill>
            </a:rPr>
            <a:t>över 25 veckor - ger 0 poäng</a:t>
          </a:r>
          <a:endParaRPr lang="en-US" sz="1100" baseline="0">
            <a:solidFill>
              <a:schemeClr val="tx1">
                <a:lumMod val="75000"/>
                <a:lumOff val="25000"/>
              </a:schemeClr>
            </a:solidFill>
          </a:endParaRP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Efter att ni fått in anbudet från leverantören ska ni utvärdera </a:t>
          </a:r>
          <a:r>
            <a:rPr lang="en-US" sz="1100" b="1" baseline="0">
              <a:solidFill>
                <a:schemeClr val="tx1">
                  <a:lumMod val="75000"/>
                  <a:lumOff val="25000"/>
                </a:schemeClr>
              </a:solidFill>
            </a:rPr>
            <a:t>hur väl </a:t>
          </a:r>
          <a:r>
            <a:rPr lang="en-US" sz="1100" baseline="0">
              <a:solidFill>
                <a:schemeClr val="tx1">
                  <a:lumMod val="75000"/>
                  <a:lumOff val="25000"/>
                </a:schemeClr>
              </a:solidFill>
            </a:rPr>
            <a:t>kravet uppfylls. Under rubriken </a:t>
          </a:r>
          <a:r>
            <a:rPr lang="en-US" sz="1100" i="1" baseline="0">
              <a:solidFill>
                <a:schemeClr val="tx1">
                  <a:lumMod val="75000"/>
                  <a:lumOff val="25000"/>
                </a:schemeClr>
              </a:solidFill>
            </a:rPr>
            <a:t>Uppfyllnadsvärde</a:t>
          </a:r>
          <a:r>
            <a:rPr lang="en-US" sz="1100" baseline="0">
              <a:solidFill>
                <a:schemeClr val="tx1">
                  <a:lumMod val="75000"/>
                  <a:lumOff val="25000"/>
                </a:schemeClr>
              </a:solidFill>
            </a:rPr>
            <a:t> anger ni hur många poäng anbudet uppnått för respektive krav.</a:t>
          </a:r>
        </a:p>
        <a:p>
          <a:pPr algn="l"/>
          <a:endParaRPr lang="en-US" sz="1100" baseline="0">
            <a:solidFill>
              <a:schemeClr val="tx1">
                <a:lumMod val="75000"/>
                <a:lumOff val="25000"/>
              </a:schemeClr>
            </a:solidFill>
          </a:endParaRPr>
        </a:p>
        <a:p>
          <a:pPr algn="l"/>
          <a:r>
            <a:rPr lang="en-US" sz="1100" b="1" i="1" baseline="0">
              <a:solidFill>
                <a:schemeClr val="tx1">
                  <a:lumMod val="75000"/>
                  <a:lumOff val="25000"/>
                </a:schemeClr>
              </a:solidFill>
            </a:rPr>
            <a:t>Utvärdering av Exempel : </a:t>
          </a:r>
          <a:r>
            <a:rPr lang="en-US" sz="1100" i="1" baseline="0">
              <a:solidFill>
                <a:schemeClr val="tx1">
                  <a:lumMod val="75000"/>
                  <a:lumOff val="25000"/>
                </a:schemeClr>
              </a:solidFill>
            </a:rPr>
            <a:t>Leverantören svarar i sitt anbud att de kan leverera fordonet 18 veckor från beställning. Ni anger då 4 som uppfyllnadsvärde för kravet</a:t>
          </a:r>
          <a:r>
            <a:rPr lang="en-US" sz="1100" baseline="0">
              <a:solidFill>
                <a:schemeClr val="tx1">
                  <a:lumMod val="75000"/>
                  <a:lumOff val="25000"/>
                </a:schemeClr>
              </a:solidFill>
            </a:rPr>
            <a:t>.   </a:t>
          </a:r>
        </a:p>
        <a:p>
          <a:pPr algn="l"/>
          <a:endParaRPr lang="en-US" sz="1100" baseline="0">
            <a:solidFill>
              <a:schemeClr val="tx1">
                <a:lumMod val="75000"/>
                <a:lumOff val="25000"/>
              </a:schemeClr>
            </a:solidFill>
          </a:endParaRP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Ett kriterie kan innehålla flera bör-krav. Bör-kraven inom ett kriterie kan vara värda olika många poäng. Bör-kravens poäng utgör då en inbördes viktning av kraven inom kriteriet.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a:t>
          </a:r>
        </a:p>
      </xdr:txBody>
    </xdr:sp>
    <xdr:clientData/>
  </xdr:twoCellAnchor>
  <xdr:twoCellAnchor>
    <xdr:from>
      <xdr:col>13</xdr:col>
      <xdr:colOff>321469</xdr:colOff>
      <xdr:row>146</xdr:row>
      <xdr:rowOff>130969</xdr:rowOff>
    </xdr:from>
    <xdr:to>
      <xdr:col>21</xdr:col>
      <xdr:colOff>407194</xdr:colOff>
      <xdr:row>148</xdr:row>
      <xdr:rowOff>233099</xdr:rowOff>
    </xdr:to>
    <xdr:sp macro="" textlink="">
      <xdr:nvSpPr>
        <xdr:cNvPr id="20" name="Support_Box3">
          <a:extLst>
            <a:ext uri="{FF2B5EF4-FFF2-40B4-BE49-F238E27FC236}">
              <a16:creationId xmlns:a16="http://schemas.microsoft.com/office/drawing/2014/main" id="{00000000-0008-0000-0100-000014000000}"/>
            </a:ext>
          </a:extLst>
        </xdr:cNvPr>
        <xdr:cNvSpPr/>
      </xdr:nvSpPr>
      <xdr:spPr>
        <a:xfrm>
          <a:off x="11072813" y="38445282"/>
          <a:ext cx="5372100" cy="459317"/>
        </a:xfrm>
        <a:prstGeom prst="wedgeRoundRectCallout">
          <a:avLst>
            <a:gd name="adj1" fmla="val -81625"/>
            <a:gd name="adj2" fmla="val -7215"/>
            <a:gd name="adj3" fmla="val 16667"/>
          </a:avLst>
        </a:prstGeom>
        <a:solidFill>
          <a:srgbClr val="FBDF8F">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7: Här har ni möjlighet att ange ytterligare information</a:t>
          </a:r>
          <a:r>
            <a:rPr lang="en-US" sz="1100" baseline="0">
              <a:solidFill>
                <a:schemeClr val="tx1">
                  <a:lumMod val="75000"/>
                  <a:lumOff val="25000"/>
                </a:schemeClr>
              </a:solidFill>
            </a:rPr>
            <a:t> kring er avropsförfrågan. </a:t>
          </a:r>
          <a:endParaRPr lang="en-US" sz="1100" i="1">
            <a:solidFill>
              <a:schemeClr val="tx1">
                <a:lumMod val="75000"/>
                <a:lumOff val="25000"/>
              </a:schemeClr>
            </a:solidFill>
          </a:endParaRPr>
        </a:p>
      </xdr:txBody>
    </xdr:sp>
    <xdr:clientData/>
  </xdr:twoCellAnchor>
  <xdr:oneCellAnchor>
    <xdr:from>
      <xdr:col>16</xdr:col>
      <xdr:colOff>142874</xdr:colOff>
      <xdr:row>0</xdr:row>
      <xdr:rowOff>142875</xdr:rowOff>
    </xdr:from>
    <xdr:ext cx="1476375" cy="631031"/>
    <xdr:sp macro="" textlink="">
      <xdr:nvSpPr>
        <xdr:cNvPr id="21" name="textruta 19">
          <a:extLst>
            <a:ext uri="{FF2B5EF4-FFF2-40B4-BE49-F238E27FC236}">
              <a16:creationId xmlns:a16="http://schemas.microsoft.com/office/drawing/2014/main" id="{00000000-0008-0000-0100-000015000000}"/>
            </a:ext>
          </a:extLst>
        </xdr:cNvPr>
        <xdr:cNvSpPr txBox="1"/>
      </xdr:nvSpPr>
      <xdr:spPr>
        <a:xfrm>
          <a:off x="13144499" y="142875"/>
          <a:ext cx="1476375" cy="6310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sv-SE" sz="1050" b="1"/>
            <a:t>Relevanta</a:t>
          </a:r>
          <a:r>
            <a:rPr lang="sv-SE" sz="1050" b="1" baseline="0"/>
            <a:t> värden från båda flikarna återfinns i LCC-kalkylen.</a:t>
          </a:r>
          <a:endParaRPr lang="sv-SE" sz="1050" b="1"/>
        </a:p>
      </xdr:txBody>
    </xdr:sp>
    <xdr:clientData/>
  </xdr:oneCellAnchor>
  <xdr:twoCellAnchor editAs="oneCell">
    <xdr:from>
      <xdr:col>1</xdr:col>
      <xdr:colOff>1</xdr:colOff>
      <xdr:row>0</xdr:row>
      <xdr:rowOff>0</xdr:rowOff>
    </xdr:from>
    <xdr:to>
      <xdr:col>2</xdr:col>
      <xdr:colOff>1307</xdr:colOff>
      <xdr:row>1</xdr:row>
      <xdr:rowOff>114299</xdr:rowOff>
    </xdr:to>
    <xdr:pic>
      <xdr:nvPicPr>
        <xdr:cNvPr id="22" name="Bildobjekt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0"/>
          <a:ext cx="1037626" cy="400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389658</xdr:colOff>
      <xdr:row>0</xdr:row>
      <xdr:rowOff>0</xdr:rowOff>
    </xdr:from>
    <xdr:ext cx="1120371" cy="432955"/>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5264726" y="0"/>
          <a:ext cx="1120371" cy="432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v-SE" sz="800" i="1">
              <a:latin typeface="Arial" panose="020B0604020202020204" pitchFamily="34" charset="0"/>
              <a:cs typeface="Arial" panose="020B0604020202020204" pitchFamily="34" charset="0"/>
            </a:rPr>
            <a:t>Fordon 2018 </a:t>
          </a:r>
        </a:p>
        <a:p>
          <a:r>
            <a:rPr lang="sv-SE" sz="800" i="1">
              <a:latin typeface="Arial" panose="020B0604020202020204" pitchFamily="34" charset="0"/>
              <a:cs typeface="Arial" panose="020B0604020202020204" pitchFamily="34" charset="0"/>
            </a:rPr>
            <a:t>Projektnr 10377</a:t>
          </a:r>
        </a:p>
        <a:p>
          <a:endParaRPr lang="sv-SE" sz="1100"/>
        </a:p>
      </xdr:txBody>
    </xdr:sp>
    <xdr:clientData/>
  </xdr:oneCellAnchor>
  <xdr:twoCellAnchor>
    <xdr:from>
      <xdr:col>12</xdr:col>
      <xdr:colOff>169959</xdr:colOff>
      <xdr:row>3</xdr:row>
      <xdr:rowOff>11678</xdr:rowOff>
    </xdr:from>
    <xdr:to>
      <xdr:col>19</xdr:col>
      <xdr:colOff>168054</xdr:colOff>
      <xdr:row>5</xdr:row>
      <xdr:rowOff>60614</xdr:rowOff>
    </xdr:to>
    <xdr:sp macro="" textlink="">
      <xdr:nvSpPr>
        <xdr:cNvPr id="12" name="Support_Box1">
          <a:extLst>
            <a:ext uri="{FF2B5EF4-FFF2-40B4-BE49-F238E27FC236}">
              <a16:creationId xmlns:a16="http://schemas.microsoft.com/office/drawing/2014/main" id="{00000000-0008-0000-0200-00000C000000}"/>
            </a:ext>
          </a:extLst>
        </xdr:cNvPr>
        <xdr:cNvSpPr/>
      </xdr:nvSpPr>
      <xdr:spPr>
        <a:xfrm>
          <a:off x="7582141" y="834292"/>
          <a:ext cx="3920663" cy="317367"/>
        </a:xfrm>
        <a:prstGeom prst="wedgeRoundRectCallout">
          <a:avLst>
            <a:gd name="adj1" fmla="val -64739"/>
            <a:gd name="adj2" fmla="val 20871"/>
            <a:gd name="adj3" fmla="val 16667"/>
          </a:avLst>
        </a:prstGeom>
        <a:solidFill>
          <a:srgbClr val="9AF0BB">
            <a:alpha val="74902"/>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1: Fyll</a:t>
          </a:r>
          <a:r>
            <a:rPr lang="en-US" sz="1100" baseline="0">
              <a:solidFill>
                <a:schemeClr val="tx1">
                  <a:lumMod val="75000"/>
                  <a:lumOff val="25000"/>
                </a:schemeClr>
              </a:solidFill>
            </a:rPr>
            <a:t> i era kontaktuppgifter.</a:t>
          </a:r>
          <a:endParaRPr lang="en-US" sz="1100">
            <a:solidFill>
              <a:schemeClr val="tx1">
                <a:lumMod val="75000"/>
                <a:lumOff val="25000"/>
              </a:schemeClr>
            </a:solidFill>
          </a:endParaRPr>
        </a:p>
      </xdr:txBody>
    </xdr:sp>
    <xdr:clientData/>
  </xdr:twoCellAnchor>
  <xdr:twoCellAnchor>
    <xdr:from>
      <xdr:col>12</xdr:col>
      <xdr:colOff>179821</xdr:colOff>
      <xdr:row>5</xdr:row>
      <xdr:rowOff>85954</xdr:rowOff>
    </xdr:from>
    <xdr:to>
      <xdr:col>19</xdr:col>
      <xdr:colOff>199506</xdr:colOff>
      <xdr:row>7</xdr:row>
      <xdr:rowOff>113750</xdr:rowOff>
    </xdr:to>
    <xdr:sp macro="" textlink="">
      <xdr:nvSpPr>
        <xdr:cNvPr id="13" name="Support_Box1">
          <a:extLst>
            <a:ext uri="{FF2B5EF4-FFF2-40B4-BE49-F238E27FC236}">
              <a16:creationId xmlns:a16="http://schemas.microsoft.com/office/drawing/2014/main" id="{00000000-0008-0000-0200-00000D000000}"/>
            </a:ext>
          </a:extLst>
        </xdr:cNvPr>
        <xdr:cNvSpPr/>
      </xdr:nvSpPr>
      <xdr:spPr>
        <a:xfrm>
          <a:off x="8291946" y="1165454"/>
          <a:ext cx="4345623" cy="519921"/>
        </a:xfrm>
        <a:prstGeom prst="wedgeRoundRectCallout">
          <a:avLst>
            <a:gd name="adj1" fmla="val -69771"/>
            <a:gd name="adj2" fmla="val 33902"/>
            <a:gd name="adj3" fmla="val 16667"/>
          </a:avLst>
        </a:prstGeom>
        <a:solidFill>
          <a:srgbClr val="9AF0BB">
            <a:alpha val="74902"/>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2: Fyll</a:t>
          </a:r>
          <a:r>
            <a:rPr lang="en-US" sz="1100" baseline="0">
              <a:solidFill>
                <a:schemeClr val="tx1">
                  <a:lumMod val="75000"/>
                  <a:lumOff val="25000"/>
                </a:schemeClr>
              </a:solidFill>
            </a:rPr>
            <a:t> i uppgifterna om offererat fordon.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effectLst/>
              <a:latin typeface="+mn-lt"/>
              <a:ea typeface="+mn-ea"/>
              <a:cs typeface="+mn-cs"/>
            </a:rPr>
            <a:t>OBS! </a:t>
          </a:r>
          <a:r>
            <a:rPr lang="en-US" sz="1100" b="0" baseline="0">
              <a:solidFill>
                <a:sysClr val="windowText" lastClr="000000"/>
              </a:solidFill>
              <a:effectLst/>
              <a:latin typeface="+mn-lt"/>
              <a:ea typeface="+mn-ea"/>
              <a:cs typeface="+mn-cs"/>
            </a:rPr>
            <a:t>E</a:t>
          </a:r>
          <a:r>
            <a:rPr lang="en-US" sz="1100" baseline="0">
              <a:solidFill>
                <a:sysClr val="windowText" lastClr="000000"/>
              </a:solidFill>
              <a:effectLst/>
              <a:latin typeface="+mn-lt"/>
              <a:ea typeface="+mn-ea"/>
              <a:cs typeface="+mn-cs"/>
            </a:rPr>
            <a:t>ndast siffror - heltal eller decimal accepteras</a:t>
          </a:r>
          <a:endParaRPr lang="en-SE">
            <a:solidFill>
              <a:sysClr val="windowText" lastClr="000000"/>
            </a:solidFill>
            <a:effectLst/>
          </a:endParaRPr>
        </a:p>
        <a:p>
          <a:pPr algn="l"/>
          <a:endParaRPr lang="en-US" sz="1100">
            <a:solidFill>
              <a:schemeClr val="tx1">
                <a:lumMod val="75000"/>
                <a:lumOff val="25000"/>
              </a:schemeClr>
            </a:solidFill>
          </a:endParaRPr>
        </a:p>
      </xdr:txBody>
    </xdr:sp>
    <xdr:clientData/>
  </xdr:twoCellAnchor>
  <xdr:twoCellAnchor>
    <xdr:from>
      <xdr:col>12</xdr:col>
      <xdr:colOff>379962</xdr:colOff>
      <xdr:row>13</xdr:row>
      <xdr:rowOff>64250</xdr:rowOff>
    </xdr:from>
    <xdr:to>
      <xdr:col>24</xdr:col>
      <xdr:colOff>287886</xdr:colOff>
      <xdr:row>23</xdr:row>
      <xdr:rowOff>54642</xdr:rowOff>
    </xdr:to>
    <xdr:sp macro="" textlink="">
      <xdr:nvSpPr>
        <xdr:cNvPr id="14" name="Support_Box1">
          <a:extLst>
            <a:ext uri="{FF2B5EF4-FFF2-40B4-BE49-F238E27FC236}">
              <a16:creationId xmlns:a16="http://schemas.microsoft.com/office/drawing/2014/main" id="{00000000-0008-0000-0200-00000E000000}"/>
            </a:ext>
          </a:extLst>
        </xdr:cNvPr>
        <xdr:cNvSpPr/>
      </xdr:nvSpPr>
      <xdr:spPr>
        <a:xfrm>
          <a:off x="7792144" y="2887114"/>
          <a:ext cx="6869833" cy="2458233"/>
        </a:xfrm>
        <a:prstGeom prst="wedgeRoundRectCallout">
          <a:avLst>
            <a:gd name="adj1" fmla="val -64914"/>
            <a:gd name="adj2" fmla="val -23102"/>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3: Här framgår</a:t>
          </a:r>
          <a:r>
            <a:rPr lang="en-US" sz="1100" baseline="0">
              <a:solidFill>
                <a:schemeClr val="tx1">
                  <a:lumMod val="75000"/>
                  <a:lumOff val="25000"/>
                </a:schemeClr>
              </a:solidFill>
            </a:rPr>
            <a:t> de ska-krav som beställaren har på efterfrågat fordon. Dessa krav måste vara uppfyllda för att ert anbud ska kunna antas.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Under rubriken </a:t>
          </a:r>
          <a:r>
            <a:rPr lang="en-US" sz="1100" i="1" baseline="0">
              <a:solidFill>
                <a:schemeClr val="tx1">
                  <a:lumMod val="75000"/>
                  <a:lumOff val="25000"/>
                </a:schemeClr>
              </a:solidFill>
            </a:rPr>
            <a:t>Ska-krav - Beskrivning</a:t>
          </a:r>
          <a:r>
            <a:rPr lang="en-US" sz="1100" baseline="0">
              <a:solidFill>
                <a:schemeClr val="tx1">
                  <a:lumMod val="75000"/>
                  <a:lumOff val="25000"/>
                </a:schemeClr>
              </a:solidFill>
            </a:rPr>
            <a:t> framgår kravet.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Respektive krav är kopplat till ett kriterie.</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I kolumen </a:t>
          </a:r>
          <a:r>
            <a:rPr lang="en-US" sz="1100" b="1" i="1" baseline="0">
              <a:solidFill>
                <a:schemeClr val="tx1">
                  <a:lumMod val="75000"/>
                  <a:lumOff val="25000"/>
                </a:schemeClr>
              </a:solidFill>
            </a:rPr>
            <a:t>Uppfylls kravet? </a:t>
          </a:r>
          <a:r>
            <a:rPr lang="en-US" sz="1100" baseline="0">
              <a:solidFill>
                <a:schemeClr val="tx1">
                  <a:lumMod val="75000"/>
                  <a:lumOff val="25000"/>
                </a:schemeClr>
              </a:solidFill>
            </a:rPr>
            <a:t>besvarar ni om kravet är uppfyllt. Detta gör ni genom att välja Ja eller Nej i scroll-listan.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Observera att detta är ska-krav och måste vara uppfyllda för att anbudet ska kunna antas. Har ni besvarat ett ska-krav med Nej kommer rutan att rödmarkeras för att varna för att kravet inte är uppfyllt.</a:t>
          </a:r>
          <a:endParaRPr lang="en-US" sz="1100">
            <a:solidFill>
              <a:schemeClr val="tx1">
                <a:lumMod val="75000"/>
                <a:lumOff val="25000"/>
              </a:schemeClr>
            </a:solidFill>
          </a:endParaRPr>
        </a:p>
      </xdr:txBody>
    </xdr:sp>
    <xdr:clientData/>
  </xdr:twoCellAnchor>
  <xdr:twoCellAnchor>
    <xdr:from>
      <xdr:col>12</xdr:col>
      <xdr:colOff>396875</xdr:colOff>
      <xdr:row>23</xdr:row>
      <xdr:rowOff>174336</xdr:rowOff>
    </xdr:from>
    <xdr:to>
      <xdr:col>24</xdr:col>
      <xdr:colOff>240665</xdr:colOff>
      <xdr:row>34</xdr:row>
      <xdr:rowOff>253480</xdr:rowOff>
    </xdr:to>
    <xdr:sp macro="" textlink="">
      <xdr:nvSpPr>
        <xdr:cNvPr id="15" name="Support_Box1">
          <a:extLst>
            <a:ext uri="{FF2B5EF4-FFF2-40B4-BE49-F238E27FC236}">
              <a16:creationId xmlns:a16="http://schemas.microsoft.com/office/drawing/2014/main" id="{00000000-0008-0000-0200-00000F000000}"/>
            </a:ext>
          </a:extLst>
        </xdr:cNvPr>
        <xdr:cNvSpPr/>
      </xdr:nvSpPr>
      <xdr:spPr>
        <a:xfrm>
          <a:off x="7809057" y="5465041"/>
          <a:ext cx="6805699" cy="3317644"/>
        </a:xfrm>
        <a:prstGeom prst="roundRect">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b="1" baseline="0">
              <a:solidFill>
                <a:schemeClr val="tx1">
                  <a:lumMod val="75000"/>
                  <a:lumOff val="25000"/>
                </a:schemeClr>
              </a:solidFill>
            </a:rPr>
            <a:t>Information</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Beställaren kan använda sig av nedan angivna tilldelningskriterier. Dessa kan viktas inom följande intervall:</a:t>
          </a:r>
        </a:p>
        <a:p>
          <a:pPr algn="l"/>
          <a:endParaRPr lang="en-US" sz="1100" baseline="0">
            <a:solidFill>
              <a:schemeClr val="tx1">
                <a:lumMod val="75000"/>
                <a:lumOff val="25000"/>
              </a:schemeClr>
            </a:solidFill>
          </a:endParaRPr>
        </a:p>
        <a:p>
          <a:pPr algn="l"/>
          <a:r>
            <a:rPr lang="en-US" sz="1100">
              <a:solidFill>
                <a:schemeClr val="tx1">
                  <a:lumMod val="75000"/>
                  <a:lumOff val="25000"/>
                </a:schemeClr>
              </a:solidFill>
            </a:rPr>
            <a:t>1. LCC-kostnad </a:t>
          </a:r>
          <a:r>
            <a:rPr lang="en-US" sz="1100" b="0">
              <a:solidFill>
                <a:schemeClr val="tx1">
                  <a:lumMod val="75000"/>
                  <a:lumOff val="25000"/>
                </a:schemeClr>
              </a:solidFill>
            </a:rPr>
            <a:t>30</a:t>
          </a:r>
          <a:r>
            <a:rPr lang="en-US" sz="1100">
              <a:solidFill>
                <a:schemeClr val="tx1">
                  <a:lumMod val="75000"/>
                  <a:lumOff val="25000"/>
                </a:schemeClr>
              </a:solidFill>
            </a:rPr>
            <a:t>-100% </a:t>
          </a:r>
        </a:p>
        <a:p>
          <a:pPr algn="l"/>
          <a:r>
            <a:rPr lang="en-US" sz="1100">
              <a:solidFill>
                <a:schemeClr val="tx1">
                  <a:lumMod val="75000"/>
                  <a:lumOff val="25000"/>
                </a:schemeClr>
              </a:solidFill>
            </a:rPr>
            <a:t>2. Säkerhet 0-70% </a:t>
          </a:r>
        </a:p>
        <a:p>
          <a:pPr algn="l"/>
          <a:r>
            <a:rPr lang="en-US" sz="1100">
              <a:solidFill>
                <a:schemeClr val="tx1">
                  <a:lumMod val="75000"/>
                  <a:lumOff val="25000"/>
                </a:schemeClr>
              </a:solidFill>
            </a:rPr>
            <a:t>3. Miljö 0-70% </a:t>
          </a:r>
        </a:p>
        <a:p>
          <a:pPr algn="l"/>
          <a:r>
            <a:rPr lang="en-US" sz="1100">
              <a:solidFill>
                <a:schemeClr val="tx1">
                  <a:lumMod val="75000"/>
                  <a:lumOff val="25000"/>
                </a:schemeClr>
              </a:solidFill>
            </a:rPr>
            <a:t>4. Garantier 0-70% </a:t>
          </a:r>
        </a:p>
        <a:p>
          <a:pPr algn="l"/>
          <a:r>
            <a:rPr lang="en-US" sz="1100">
              <a:solidFill>
                <a:schemeClr val="tx1">
                  <a:lumMod val="75000"/>
                  <a:lumOff val="25000"/>
                </a:schemeClr>
              </a:solidFill>
            </a:rPr>
            <a:t>5. Funktion 0-70% </a:t>
          </a:r>
        </a:p>
        <a:p>
          <a:pPr algn="l"/>
          <a:r>
            <a:rPr lang="en-US" sz="1100">
              <a:solidFill>
                <a:schemeClr val="tx1">
                  <a:lumMod val="75000"/>
                  <a:lumOff val="25000"/>
                </a:schemeClr>
              </a:solidFill>
            </a:rPr>
            <a:t>6. Leveranstid 0-70%</a:t>
          </a:r>
        </a:p>
        <a:p>
          <a:pPr algn="l"/>
          <a:endParaRPr lang="en-US" sz="1100">
            <a:solidFill>
              <a:schemeClr val="tx1">
                <a:lumMod val="75000"/>
                <a:lumOff val="25000"/>
              </a:schemeClr>
            </a:solidFill>
          </a:endParaRPr>
        </a:p>
        <a:p>
          <a:pPr algn="l"/>
          <a:r>
            <a:rPr lang="en-US" sz="1100" b="1">
              <a:solidFill>
                <a:schemeClr val="tx1">
                  <a:lumMod val="75000"/>
                  <a:lumOff val="25000"/>
                </a:schemeClr>
              </a:solidFill>
            </a:rPr>
            <a:t>LCC- kostnaden kan viktas till 100% och eventuella preciseringar av behovet kan ställas enbart med ska-krav</a:t>
          </a:r>
          <a:r>
            <a:rPr lang="en-US" sz="1100" b="1" baseline="0">
              <a:solidFill>
                <a:schemeClr val="tx1">
                  <a:lumMod val="75000"/>
                  <a:lumOff val="25000"/>
                </a:schemeClr>
              </a:solidFill>
            </a:rPr>
            <a:t>. I sådana fall finns inga bör-krav angivna.  </a:t>
          </a:r>
          <a:endParaRPr lang="en-US" sz="1100">
            <a:solidFill>
              <a:schemeClr val="tx1">
                <a:lumMod val="75000"/>
                <a:lumOff val="25000"/>
              </a:schemeClr>
            </a:solidFill>
          </a:endParaRPr>
        </a:p>
      </xdr:txBody>
    </xdr:sp>
    <xdr:clientData/>
  </xdr:twoCellAnchor>
  <xdr:twoCellAnchor>
    <xdr:from>
      <xdr:col>0</xdr:col>
      <xdr:colOff>85725</xdr:colOff>
      <xdr:row>51</xdr:row>
      <xdr:rowOff>361950</xdr:rowOff>
    </xdr:from>
    <xdr:to>
      <xdr:col>8</xdr:col>
      <xdr:colOff>566169</xdr:colOff>
      <xdr:row>51</xdr:row>
      <xdr:rowOff>793184</xdr:rowOff>
    </xdr:to>
    <xdr:sp macro="" textlink="">
      <xdr:nvSpPr>
        <xdr:cNvPr id="16" name="Support_Box2">
          <a:extLst>
            <a:ext uri="{FF2B5EF4-FFF2-40B4-BE49-F238E27FC236}">
              <a16:creationId xmlns:a16="http://schemas.microsoft.com/office/drawing/2014/main" id="{00000000-0008-0000-0200-000010000000}"/>
            </a:ext>
          </a:extLst>
        </xdr:cNvPr>
        <xdr:cNvSpPr/>
      </xdr:nvSpPr>
      <xdr:spPr>
        <a:xfrm>
          <a:off x="85725" y="13687425"/>
          <a:ext cx="4776219" cy="431234"/>
        </a:xfrm>
        <a:prstGeom prst="wedgeRoundRectCallout">
          <a:avLst>
            <a:gd name="adj1" fmla="val 61319"/>
            <a:gd name="adj2" fmla="val 101391"/>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Prisavdraget</a:t>
          </a:r>
          <a:r>
            <a:rPr lang="en-US" sz="1100" baseline="0">
              <a:solidFill>
                <a:schemeClr val="tx1">
                  <a:lumMod val="75000"/>
                  <a:lumOff val="25000"/>
                </a:schemeClr>
              </a:solidFill>
            </a:rPr>
            <a:t> beräknas utifrån viktningen för kriteriet och antalet poäng på det specifika kravet.</a:t>
          </a:r>
          <a:endParaRPr lang="en-US" sz="1100">
            <a:solidFill>
              <a:schemeClr val="tx1">
                <a:lumMod val="75000"/>
                <a:lumOff val="25000"/>
              </a:schemeClr>
            </a:solidFill>
          </a:endParaRPr>
        </a:p>
      </xdr:txBody>
    </xdr:sp>
    <xdr:clientData/>
  </xdr:twoCellAnchor>
  <xdr:twoCellAnchor>
    <xdr:from>
      <xdr:col>13</xdr:col>
      <xdr:colOff>152400</xdr:colOff>
      <xdr:row>50</xdr:row>
      <xdr:rowOff>133350</xdr:rowOff>
    </xdr:from>
    <xdr:to>
      <xdr:col>32</xdr:col>
      <xdr:colOff>230294</xdr:colOff>
      <xdr:row>69</xdr:row>
      <xdr:rowOff>116967</xdr:rowOff>
    </xdr:to>
    <xdr:sp macro="" textlink="">
      <xdr:nvSpPr>
        <xdr:cNvPr id="17" name="Support_Box1">
          <a:extLst>
            <a:ext uri="{FF2B5EF4-FFF2-40B4-BE49-F238E27FC236}">
              <a16:creationId xmlns:a16="http://schemas.microsoft.com/office/drawing/2014/main" id="{00000000-0008-0000-0200-000011000000}"/>
            </a:ext>
          </a:extLst>
        </xdr:cNvPr>
        <xdr:cNvSpPr/>
      </xdr:nvSpPr>
      <xdr:spPr>
        <a:xfrm>
          <a:off x="7467600" y="13306425"/>
          <a:ext cx="11660294" cy="5917692"/>
        </a:xfrm>
        <a:prstGeom prst="wedgeRoundRectCallout">
          <a:avLst>
            <a:gd name="adj1" fmla="val -61035"/>
            <a:gd name="adj2" fmla="val -27691"/>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4a: Här framgår</a:t>
          </a:r>
          <a:r>
            <a:rPr lang="en-US" sz="1100" baseline="0">
              <a:solidFill>
                <a:schemeClr val="tx1">
                  <a:lumMod val="75000"/>
                  <a:lumOff val="25000"/>
                </a:schemeClr>
              </a:solidFill>
            </a:rPr>
            <a:t> bör-krav som kan besvaras med </a:t>
          </a:r>
          <a:r>
            <a:rPr lang="en-US" sz="1100" b="1" baseline="0">
              <a:solidFill>
                <a:schemeClr val="tx1">
                  <a:lumMod val="75000"/>
                  <a:lumOff val="25000"/>
                </a:schemeClr>
              </a:solidFill>
            </a:rPr>
            <a:t>Ja</a:t>
          </a:r>
          <a:r>
            <a:rPr lang="en-US" sz="1100" baseline="0">
              <a:solidFill>
                <a:schemeClr val="tx1">
                  <a:lumMod val="75000"/>
                  <a:lumOff val="25000"/>
                </a:schemeClr>
              </a:solidFill>
            </a:rPr>
            <a:t> eller </a:t>
          </a:r>
          <a:r>
            <a:rPr lang="en-US" sz="1100" b="1" baseline="0">
              <a:solidFill>
                <a:schemeClr val="tx1">
                  <a:lumMod val="75000"/>
                  <a:lumOff val="25000"/>
                </a:schemeClr>
              </a:solidFill>
            </a:rPr>
            <a:t>Nej</a:t>
          </a:r>
          <a:r>
            <a:rPr lang="en-US" sz="1100" baseline="0">
              <a:solidFill>
                <a:schemeClr val="tx1">
                  <a:lumMod val="75000"/>
                  <a:lumOff val="25000"/>
                </a:schemeClr>
              </a:solidFill>
            </a:rPr>
            <a:t> av er leverantörer. Dvs. krav som antingen kan uppfyllas till fullo (Ja) eller inte uppfyllas alls (Nej). Dessa krav måste inte vara uppfyllda för att ert anbudet ska kunna antas men de ger ett mervärde för beställaren och de påverkar anbudsutvärderingen.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Uppfyllnad av bör-krav ger ett prisavdrag från LCC-kostnaden (Total LCC per styck, under fliken LCC-kalkyl). Prisavdragets storlek baseras på bör-kravets poäng och kriteriets viktning.</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Under rubriken </a:t>
          </a:r>
          <a:r>
            <a:rPr lang="en-US" sz="1100" i="1" baseline="0">
              <a:solidFill>
                <a:schemeClr val="tx1">
                  <a:lumMod val="75000"/>
                  <a:lumOff val="25000"/>
                </a:schemeClr>
              </a:solidFill>
            </a:rPr>
            <a:t>Bör-krav - Beskrivning</a:t>
          </a:r>
          <a:r>
            <a:rPr lang="en-US" sz="1100" baseline="0">
              <a:solidFill>
                <a:schemeClr val="tx1">
                  <a:lumMod val="75000"/>
                  <a:lumOff val="25000"/>
                </a:schemeClr>
              </a:solidFill>
            </a:rPr>
            <a:t> framgår kravet.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Respektive krav är kopplat till ett kriterie.</a:t>
          </a:r>
        </a:p>
        <a:p>
          <a:pPr algn="l"/>
          <a:r>
            <a:rPr lang="en-US" sz="1100" baseline="0">
              <a:solidFill>
                <a:schemeClr val="tx1">
                  <a:lumMod val="75000"/>
                  <a:lumOff val="25000"/>
                </a:schemeClr>
              </a:solidFill>
            </a:rPr>
            <a:t>     </a:t>
          </a:r>
        </a:p>
        <a:p>
          <a:pPr algn="l"/>
          <a:r>
            <a:rPr lang="en-US" sz="1100" baseline="0">
              <a:solidFill>
                <a:schemeClr val="tx1">
                  <a:lumMod val="75000"/>
                  <a:lumOff val="25000"/>
                </a:schemeClr>
              </a:solidFill>
            </a:rPr>
            <a:t>     * I kolumnen </a:t>
          </a:r>
          <a:r>
            <a:rPr lang="en-US" sz="1100" i="1" baseline="0">
              <a:solidFill>
                <a:schemeClr val="tx1">
                  <a:lumMod val="75000"/>
                  <a:lumOff val="25000"/>
                </a:schemeClr>
              </a:solidFill>
            </a:rPr>
            <a:t>Antal poäng för uppfyllt bör-k</a:t>
          </a:r>
          <a:r>
            <a:rPr lang="en-US" sz="1100" baseline="0">
              <a:solidFill>
                <a:schemeClr val="tx1">
                  <a:lumMod val="75000"/>
                  <a:lumOff val="25000"/>
                </a:schemeClr>
              </a:solidFill>
            </a:rPr>
            <a:t>rav framgår hur många poäng respektive krav är värt.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I kolumen </a:t>
          </a:r>
          <a:r>
            <a:rPr lang="en-US" sz="1100" b="1" i="1" baseline="0">
              <a:solidFill>
                <a:schemeClr val="tx1">
                  <a:lumMod val="75000"/>
                  <a:lumOff val="25000"/>
                </a:schemeClr>
              </a:solidFill>
            </a:rPr>
            <a:t>Uppfylls kravet? </a:t>
          </a:r>
          <a:r>
            <a:rPr lang="en-US" sz="1100" baseline="0">
              <a:solidFill>
                <a:schemeClr val="tx1">
                  <a:lumMod val="75000"/>
                  <a:lumOff val="25000"/>
                </a:schemeClr>
              </a:solidFill>
            </a:rPr>
            <a:t>besvarar ni om kravet är uppfyllt. Detta gör ni genom att välja Ja eller Nej i scroll-listan. </a:t>
          </a:r>
        </a:p>
        <a:p>
          <a:pPr algn="l"/>
          <a:endParaRPr lang="en-US" sz="1100" baseline="0">
            <a:solidFill>
              <a:schemeClr val="tx1">
                <a:lumMod val="75000"/>
                <a:lumOff val="25000"/>
              </a:schemeClr>
            </a:solidFill>
          </a:endParaRPr>
        </a:p>
        <a:p>
          <a:pPr algn="l"/>
          <a:r>
            <a:rPr lang="en-US" sz="1100" b="1" i="1">
              <a:solidFill>
                <a:schemeClr val="tx1">
                  <a:lumMod val="75000"/>
                  <a:lumOff val="25000"/>
                </a:schemeClr>
              </a:solidFill>
            </a:rPr>
            <a:t>Exempel 1: </a:t>
          </a:r>
          <a:r>
            <a:rPr lang="en-US" sz="1100" b="0" i="1">
              <a:solidFill>
                <a:schemeClr val="tx1">
                  <a:lumMod val="75000"/>
                  <a:lumOff val="25000"/>
                </a:schemeClr>
              </a:solidFill>
            </a:rPr>
            <a:t>Bör-krav: </a:t>
          </a:r>
          <a:r>
            <a:rPr lang="en-US" sz="1100" i="1">
              <a:solidFill>
                <a:schemeClr val="tx1">
                  <a:lumMod val="75000"/>
                  <a:lumOff val="25000"/>
                </a:schemeClr>
              </a:solidFill>
            </a:rPr>
            <a:t>Fordonet bör vara utrustat med back-kamera. Uppfylls kravet? Kriterie: Säkerhet. Antal poäng för uppfyllt bör-krav: 10. </a:t>
          </a:r>
        </a:p>
        <a:p>
          <a:pPr algn="l"/>
          <a:endParaRPr lang="en-US" sz="1100" i="1">
            <a:solidFill>
              <a:schemeClr val="tx1">
                <a:lumMod val="75000"/>
                <a:lumOff val="25000"/>
              </a:schemeClr>
            </a:solidFill>
          </a:endParaRPr>
        </a:p>
        <a:p>
          <a:pPr algn="l"/>
          <a:r>
            <a:rPr lang="en-US" sz="1100" i="1">
              <a:solidFill>
                <a:schemeClr val="tx1">
                  <a:lumMod val="75000"/>
                  <a:lumOff val="25000"/>
                </a:schemeClr>
              </a:solidFill>
            </a:rPr>
            <a:t>Om</a:t>
          </a:r>
          <a:r>
            <a:rPr lang="en-US" sz="1100" i="1" baseline="0">
              <a:solidFill>
                <a:schemeClr val="tx1">
                  <a:lumMod val="75000"/>
                  <a:lumOff val="25000"/>
                </a:schemeClr>
              </a:solidFill>
            </a:rPr>
            <a:t> ni offererar ett fordon som är utrustat med back-kamera svarar ni Ja. I kolumnen uppfyllnadsvärde kommer ni då se att ni får 10 poäng.  </a:t>
          </a:r>
          <a:r>
            <a:rPr lang="en-US" sz="1100" i="1">
              <a:solidFill>
                <a:schemeClr val="tx1">
                  <a:lumMod val="75000"/>
                  <a:lumOff val="25000"/>
                </a:schemeClr>
              </a:solidFill>
            </a:rPr>
            <a:t> </a:t>
          </a:r>
        </a:p>
        <a:p>
          <a:pPr algn="l"/>
          <a:endParaRPr lang="en-US" sz="1100">
            <a:solidFill>
              <a:schemeClr val="tx1">
                <a:lumMod val="75000"/>
                <a:lumOff val="25000"/>
              </a:schemeClr>
            </a:solidFill>
          </a:endParaRPr>
        </a:p>
        <a:p>
          <a:pPr algn="l"/>
          <a:endParaRPr lang="en-US" sz="1100">
            <a:solidFill>
              <a:schemeClr val="tx1">
                <a:lumMod val="75000"/>
                <a:lumOff val="25000"/>
              </a:schemeClr>
            </a:solidFill>
          </a:endParaRPr>
        </a:p>
        <a:p>
          <a:pPr algn="l"/>
          <a:r>
            <a:rPr lang="en-US" sz="1100">
              <a:solidFill>
                <a:schemeClr val="tx1">
                  <a:lumMod val="75000"/>
                  <a:lumOff val="25000"/>
                </a:schemeClr>
              </a:solidFill>
            </a:rPr>
            <a:t>Ett kriterie kan innehålla flera bör-krav. Bör-kraven inom ett kriterie kan vara värda olika många poäng. Bör-kravens poäng utgör då en inbördes viktning av kraven inom kriteriet. </a:t>
          </a:r>
        </a:p>
        <a:p>
          <a:pPr algn="l"/>
          <a:endParaRPr lang="en-US" sz="1100">
            <a:solidFill>
              <a:schemeClr val="tx1">
                <a:lumMod val="75000"/>
                <a:lumOff val="25000"/>
              </a:schemeClr>
            </a:solidFill>
          </a:endParaRPr>
        </a:p>
        <a:p>
          <a:pPr algn="l"/>
          <a:r>
            <a:rPr lang="en-US" sz="1100" b="1" i="1">
              <a:solidFill>
                <a:schemeClr val="tx1">
                  <a:lumMod val="75000"/>
                  <a:lumOff val="25000"/>
                </a:schemeClr>
              </a:solidFill>
            </a:rPr>
            <a:t>Exempel 2: </a:t>
          </a:r>
        </a:p>
        <a:p>
          <a:pPr algn="l"/>
          <a:r>
            <a:rPr lang="en-US" sz="1100" i="1">
              <a:solidFill>
                <a:schemeClr val="tx1">
                  <a:lumMod val="75000"/>
                  <a:lumOff val="25000"/>
                </a:schemeClr>
              </a:solidFill>
            </a:rPr>
            <a:t>Krav 1. Fordonet bör vara utrustat med back-kamera. Uppfylls kravet? Kriterie: Säkerhet. Antal poäng för uppfyllt bör-krav: 10</a:t>
          </a:r>
        </a:p>
        <a:p>
          <a:pPr algn="l"/>
          <a:r>
            <a:rPr lang="en-US" sz="1100" i="1">
              <a:solidFill>
                <a:schemeClr val="tx1">
                  <a:lumMod val="75000"/>
                  <a:lumOff val="25000"/>
                </a:schemeClr>
              </a:solidFill>
            </a:rPr>
            <a:t>Krav 2. Fordonet bör ha erhållit minst 35 poäng avseende krockskydd vid provning enligt Euro NCAP. Uppfylls kravet? Kriterie: Säkerhet. Antal poäng för uppfyllt bör-krav: 5</a:t>
          </a:r>
        </a:p>
        <a:p>
          <a:pPr algn="l"/>
          <a:endParaRPr lang="en-US" sz="1100" i="1">
            <a:solidFill>
              <a:schemeClr val="tx1">
                <a:lumMod val="75000"/>
                <a:lumOff val="25000"/>
              </a:schemeClr>
            </a:solidFill>
          </a:endParaRPr>
        </a:p>
        <a:p>
          <a:pPr algn="l"/>
          <a:r>
            <a:rPr lang="en-US" sz="1100" i="1">
              <a:solidFill>
                <a:schemeClr val="tx1">
                  <a:lumMod val="75000"/>
                  <a:lumOff val="25000"/>
                </a:schemeClr>
              </a:solidFill>
            </a:rPr>
            <a:t>I exempel 2 värderas krav 1 dubbelt så högt som krav 2.</a:t>
          </a:r>
        </a:p>
        <a:p>
          <a:pPr algn="l"/>
          <a:endParaRPr lang="en-US" sz="1100">
            <a:solidFill>
              <a:schemeClr val="tx1">
                <a:lumMod val="75000"/>
                <a:lumOff val="25000"/>
              </a:schemeClr>
            </a:solidFill>
          </a:endParaRPr>
        </a:p>
      </xdr:txBody>
    </xdr:sp>
    <xdr:clientData/>
  </xdr:twoCellAnchor>
  <xdr:twoCellAnchor>
    <xdr:from>
      <xdr:col>1</xdr:col>
      <xdr:colOff>9525</xdr:colOff>
      <xdr:row>94</xdr:row>
      <xdr:rowOff>133350</xdr:rowOff>
    </xdr:from>
    <xdr:to>
      <xdr:col>8</xdr:col>
      <xdr:colOff>308994</xdr:colOff>
      <xdr:row>97</xdr:row>
      <xdr:rowOff>111194</xdr:rowOff>
    </xdr:to>
    <xdr:sp macro="" textlink="">
      <xdr:nvSpPr>
        <xdr:cNvPr id="18" name="Support_Box2">
          <a:extLst>
            <a:ext uri="{FF2B5EF4-FFF2-40B4-BE49-F238E27FC236}">
              <a16:creationId xmlns:a16="http://schemas.microsoft.com/office/drawing/2014/main" id="{00000000-0008-0000-0200-000012000000}"/>
            </a:ext>
          </a:extLst>
        </xdr:cNvPr>
        <xdr:cNvSpPr/>
      </xdr:nvSpPr>
      <xdr:spPr>
        <a:xfrm>
          <a:off x="104775" y="25860375"/>
          <a:ext cx="4776219" cy="520769"/>
        </a:xfrm>
        <a:prstGeom prst="wedgeRoundRectCallout">
          <a:avLst>
            <a:gd name="adj1" fmla="val 20051"/>
            <a:gd name="adj2" fmla="val 79681"/>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Prisavdraget</a:t>
          </a:r>
          <a:r>
            <a:rPr lang="en-US" sz="1100" baseline="0">
              <a:solidFill>
                <a:schemeClr val="tx1">
                  <a:lumMod val="75000"/>
                  <a:lumOff val="25000"/>
                </a:schemeClr>
              </a:solidFill>
            </a:rPr>
            <a:t> beräknas utifrån viktningen för kriteriet och antalet poäng på det specifika kravet.</a:t>
          </a:r>
          <a:endParaRPr lang="en-US" sz="1100">
            <a:solidFill>
              <a:schemeClr val="tx1">
                <a:lumMod val="75000"/>
                <a:lumOff val="25000"/>
              </a:schemeClr>
            </a:solidFill>
          </a:endParaRPr>
        </a:p>
      </xdr:txBody>
    </xdr:sp>
    <xdr:clientData/>
  </xdr:twoCellAnchor>
  <xdr:twoCellAnchor>
    <xdr:from>
      <xdr:col>13</xdr:col>
      <xdr:colOff>390525</xdr:colOff>
      <xdr:row>90</xdr:row>
      <xdr:rowOff>95250</xdr:rowOff>
    </xdr:from>
    <xdr:to>
      <xdr:col>30</xdr:col>
      <xdr:colOff>477309</xdr:colOff>
      <xdr:row>118</xdr:row>
      <xdr:rowOff>198332</xdr:rowOff>
    </xdr:to>
    <xdr:sp macro="" textlink="">
      <xdr:nvSpPr>
        <xdr:cNvPr id="19" name="Support_Box3">
          <a:extLst>
            <a:ext uri="{FF2B5EF4-FFF2-40B4-BE49-F238E27FC236}">
              <a16:creationId xmlns:a16="http://schemas.microsoft.com/office/drawing/2014/main" id="{00000000-0008-0000-0200-000013000000}"/>
            </a:ext>
          </a:extLst>
        </xdr:cNvPr>
        <xdr:cNvSpPr/>
      </xdr:nvSpPr>
      <xdr:spPr>
        <a:xfrm>
          <a:off x="7981950" y="25212675"/>
          <a:ext cx="10449984" cy="7389707"/>
        </a:xfrm>
        <a:prstGeom prst="wedgeRoundRectCallout">
          <a:avLst>
            <a:gd name="adj1" fmla="val -63703"/>
            <a:gd name="adj2" fmla="val -24337"/>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4b: Här framgår bör-krav som </a:t>
          </a:r>
          <a:r>
            <a:rPr lang="en-US" sz="1100" b="1">
              <a:solidFill>
                <a:schemeClr val="tx1">
                  <a:lumMod val="75000"/>
                  <a:lumOff val="25000"/>
                </a:schemeClr>
              </a:solidFill>
            </a:rPr>
            <a:t>utvärderas av beställaren</a:t>
          </a:r>
          <a:r>
            <a:rPr lang="en-US" sz="1100">
              <a:solidFill>
                <a:schemeClr val="tx1">
                  <a:lumMod val="75000"/>
                  <a:lumOff val="25000"/>
                </a:schemeClr>
              </a:solidFill>
            </a:rPr>
            <a:t> dvs. krav som kräver en bedömning av beställaren. Det kan</a:t>
          </a:r>
          <a:r>
            <a:rPr lang="en-US" sz="1100" baseline="0">
              <a:solidFill>
                <a:schemeClr val="tx1">
                  <a:lumMod val="75000"/>
                  <a:lumOff val="25000"/>
                </a:schemeClr>
              </a:solidFill>
            </a:rPr>
            <a:t> exempelvis vara krav som ska besvaras med ett mer utförligt svar från er än enbart med Ja eller Nej.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Det kan vara krav som utvärderas på en flergradig skala dvs. krav som antingen uppfylls till fullo (100% av poängen), inte alls (0% av poängen) eller till viss del (x% av poängen).</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Dessa krav måste inte vara uppfyllda för att ert anbud ska kunna antas men de ger ett mervärde för beställaren och de påverkar anbudsutvärderingen. Uppfyllnad av bör-krav ger ett prisavdrag från LCC-kostnaden (Total LCC per styck, under fliken LCC-kalkyl). Prisavdragets storlek baseras på bör-kravets poäng och kriteriets viktning.</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Under rubriken </a:t>
          </a:r>
          <a:r>
            <a:rPr lang="en-US" sz="1100" i="1" baseline="0">
              <a:solidFill>
                <a:schemeClr val="tx1">
                  <a:lumMod val="75000"/>
                  <a:lumOff val="25000"/>
                </a:schemeClr>
              </a:solidFill>
            </a:rPr>
            <a:t>Bör-krav - Beskrivning </a:t>
          </a:r>
          <a:r>
            <a:rPr lang="en-US" sz="1100" i="0" baseline="0">
              <a:solidFill>
                <a:schemeClr val="tx1">
                  <a:lumMod val="75000"/>
                  <a:lumOff val="25000"/>
                </a:schemeClr>
              </a:solidFill>
            </a:rPr>
            <a:t>framgår kravet. Det framgår även hur kravet kommer utvärderas. </a:t>
          </a:r>
          <a:r>
            <a:rPr lang="en-US" sz="1100" baseline="0">
              <a:solidFill>
                <a:schemeClr val="tx1">
                  <a:lumMod val="75000"/>
                  <a:lumOff val="25000"/>
                </a:schemeClr>
              </a:solidFill>
            </a:rPr>
            <a:t>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Respektive krav är kopplat till ett kriterie.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I kolumnen </a:t>
          </a:r>
          <a:r>
            <a:rPr lang="en-US" sz="1100" i="1" baseline="0">
              <a:solidFill>
                <a:schemeClr val="tx1">
                  <a:lumMod val="75000"/>
                  <a:lumOff val="25000"/>
                </a:schemeClr>
              </a:solidFill>
            </a:rPr>
            <a:t>Antal poäng för uppfyllt bör-krav </a:t>
          </a:r>
          <a:r>
            <a:rPr lang="en-US" sz="1100" baseline="0">
              <a:solidFill>
                <a:schemeClr val="tx1">
                  <a:lumMod val="75000"/>
                  <a:lumOff val="25000"/>
                </a:schemeClr>
              </a:solidFill>
            </a:rPr>
            <a:t>framgår hur många poäng respektive krav är värt.</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 I kolumnen </a:t>
          </a:r>
          <a:r>
            <a:rPr lang="en-US" sz="1100" b="1" i="1" baseline="0">
              <a:solidFill>
                <a:schemeClr val="tx1">
                  <a:lumMod val="75000"/>
                  <a:lumOff val="25000"/>
                </a:schemeClr>
              </a:solidFill>
            </a:rPr>
            <a:t>Beskriv hur ni uppfyller kravet </a:t>
          </a:r>
          <a:r>
            <a:rPr lang="en-US" sz="1100" baseline="0">
              <a:solidFill>
                <a:schemeClr val="tx1">
                  <a:lumMod val="75000"/>
                  <a:lumOff val="25000"/>
                </a:schemeClr>
              </a:solidFill>
            </a:rPr>
            <a:t>skriver ni ert svar.</a:t>
          </a:r>
        </a:p>
        <a:p>
          <a:pPr algn="l"/>
          <a:endParaRPr lang="en-US" sz="1100" baseline="0">
            <a:solidFill>
              <a:schemeClr val="tx1">
                <a:lumMod val="75000"/>
                <a:lumOff val="25000"/>
              </a:schemeClr>
            </a:solidFill>
          </a:endParaRPr>
        </a:p>
        <a:p>
          <a:pPr algn="l"/>
          <a:r>
            <a:rPr lang="en-US" sz="1100" b="1" i="1" baseline="0">
              <a:solidFill>
                <a:schemeClr val="tx1">
                  <a:lumMod val="75000"/>
                  <a:lumOff val="25000"/>
                </a:schemeClr>
              </a:solidFill>
            </a:rPr>
            <a:t>Exempel: </a:t>
          </a:r>
          <a:r>
            <a:rPr lang="en-US" sz="1100" i="1" baseline="0">
              <a:solidFill>
                <a:schemeClr val="tx1">
                  <a:lumMod val="75000"/>
                  <a:lumOff val="25000"/>
                </a:schemeClr>
              </a:solidFill>
            </a:rPr>
            <a:t>Inom hur många veckor från beställning kan fordonet levereras? Inom 10 veckor (10p), 11-16 veckor (7 p) 17 veckor- 25 veckor (4 p), över 25 veckor (0 p). Kriterie: Leveranstid. Antal poäng för uppfyllt bör-krav: 10</a:t>
          </a:r>
        </a:p>
        <a:p>
          <a:pPr algn="l"/>
          <a:endParaRPr lang="en-US" sz="1100" i="1" baseline="0">
            <a:solidFill>
              <a:schemeClr val="tx1">
                <a:lumMod val="75000"/>
                <a:lumOff val="25000"/>
              </a:schemeClr>
            </a:solidFill>
          </a:endParaRPr>
        </a:p>
        <a:p>
          <a:pPr algn="l"/>
          <a:r>
            <a:rPr lang="en-US" sz="1100" i="1" baseline="0">
              <a:solidFill>
                <a:schemeClr val="tx1">
                  <a:lumMod val="75000"/>
                  <a:lumOff val="25000"/>
                </a:schemeClr>
              </a:solidFill>
            </a:rPr>
            <a:t>Detta innebär att om fordonet kan levereras inom 10 veckor från beställning erhålls 10 poäng, inom 11-16 veckor erhålls 7 poäng osv enligt nedan:</a:t>
          </a:r>
        </a:p>
        <a:p>
          <a:pPr algn="l"/>
          <a:endParaRPr lang="en-US" sz="1100" i="1" baseline="0">
            <a:solidFill>
              <a:schemeClr val="tx1">
                <a:lumMod val="75000"/>
                <a:lumOff val="25000"/>
              </a:schemeClr>
            </a:solidFill>
          </a:endParaRPr>
        </a:p>
        <a:p>
          <a:pPr algn="l"/>
          <a:r>
            <a:rPr lang="en-US" sz="1100" i="1" baseline="0">
              <a:solidFill>
                <a:schemeClr val="tx1">
                  <a:lumMod val="75000"/>
                  <a:lumOff val="25000"/>
                </a:schemeClr>
              </a:solidFill>
            </a:rPr>
            <a:t>Inom 10 veckor - ger 10 poäng</a:t>
          </a:r>
        </a:p>
        <a:p>
          <a:pPr algn="l"/>
          <a:r>
            <a:rPr lang="en-US" sz="1100" i="1" baseline="0">
              <a:solidFill>
                <a:schemeClr val="tx1">
                  <a:lumMod val="75000"/>
                  <a:lumOff val="25000"/>
                </a:schemeClr>
              </a:solidFill>
            </a:rPr>
            <a:t>11-16 veckor - ger 7 poäng</a:t>
          </a:r>
        </a:p>
        <a:p>
          <a:pPr algn="l"/>
          <a:r>
            <a:rPr lang="en-US" sz="1100" i="1" baseline="0">
              <a:solidFill>
                <a:schemeClr val="tx1">
                  <a:lumMod val="75000"/>
                  <a:lumOff val="25000"/>
                </a:schemeClr>
              </a:solidFill>
            </a:rPr>
            <a:t>17-25 veckor - ger 4 poäng</a:t>
          </a:r>
        </a:p>
        <a:p>
          <a:pPr algn="l"/>
          <a:r>
            <a:rPr lang="en-US" sz="1100" i="1" baseline="0">
              <a:solidFill>
                <a:schemeClr val="tx1">
                  <a:lumMod val="75000"/>
                  <a:lumOff val="25000"/>
                </a:schemeClr>
              </a:solidFill>
            </a:rPr>
            <a:t>över 25 veckor - ger 0 poäng</a:t>
          </a:r>
        </a:p>
        <a:p>
          <a:pPr algn="l"/>
          <a:endParaRPr lang="en-US" sz="1100" i="1" baseline="0">
            <a:solidFill>
              <a:schemeClr val="tx1">
                <a:lumMod val="75000"/>
                <a:lumOff val="25000"/>
              </a:schemeClr>
            </a:solidFill>
          </a:endParaRPr>
        </a:p>
        <a:p>
          <a:pPr algn="l"/>
          <a:r>
            <a:rPr lang="en-US" sz="1100" b="1" i="1" baseline="0">
              <a:solidFill>
                <a:schemeClr val="tx1">
                  <a:lumMod val="75000"/>
                  <a:lumOff val="25000"/>
                </a:schemeClr>
              </a:solidFill>
            </a:rPr>
            <a:t>Svar exempel</a:t>
          </a:r>
          <a:r>
            <a:rPr lang="en-US" sz="1100" i="1" baseline="0">
              <a:solidFill>
                <a:schemeClr val="tx1">
                  <a:lumMod val="75000"/>
                  <a:lumOff val="25000"/>
                </a:schemeClr>
              </a:solidFill>
            </a:rPr>
            <a:t>: Vi kan leverera fordonet 18 veckor efter beställning.</a:t>
          </a:r>
        </a:p>
        <a:p>
          <a:pPr algn="l"/>
          <a:r>
            <a:rPr lang="en-US" sz="1100" i="1" baseline="0">
              <a:solidFill>
                <a:schemeClr val="tx1">
                  <a:lumMod val="75000"/>
                  <a:lumOff val="25000"/>
                </a:schemeClr>
              </a:solidFill>
            </a:rPr>
            <a:t> </a:t>
          </a:r>
        </a:p>
        <a:p>
          <a:pPr algn="l"/>
          <a:r>
            <a:rPr lang="en-US" sz="1100" baseline="0">
              <a:solidFill>
                <a:schemeClr val="tx1">
                  <a:lumMod val="75000"/>
                  <a:lumOff val="25000"/>
                </a:schemeClr>
              </a:solidFill>
            </a:rPr>
            <a:t>     * Efter att beställaren fått in ert anbud kommer de att utvärdera hur väl ni uppfyller respektive krav</a:t>
          </a:r>
        </a:p>
        <a:p>
          <a:pPr algn="l"/>
          <a:endParaRPr lang="en-US" sz="1100" baseline="0">
            <a:solidFill>
              <a:schemeClr val="tx1">
                <a:lumMod val="75000"/>
                <a:lumOff val="25000"/>
              </a:schemeClr>
            </a:solidFill>
          </a:endParaRPr>
        </a:p>
        <a:p>
          <a:pPr algn="l"/>
          <a:r>
            <a:rPr lang="en-US" sz="1100" b="1" i="1" baseline="0">
              <a:solidFill>
                <a:schemeClr val="tx1">
                  <a:lumMod val="75000"/>
                  <a:lumOff val="25000"/>
                </a:schemeClr>
              </a:solidFill>
            </a:rPr>
            <a:t>Utvärdering av Exempel: </a:t>
          </a:r>
          <a:r>
            <a:rPr lang="en-US" sz="1100" i="1" baseline="0">
              <a:solidFill>
                <a:schemeClr val="tx1">
                  <a:lumMod val="75000"/>
                  <a:lumOff val="25000"/>
                </a:schemeClr>
              </a:solidFill>
            </a:rPr>
            <a:t>Leverantören svarar i sitt anbud att de kan leverera fordonet 18 veckor från beställning. Beställaren anger då 4 som uppfyllnadsvärde för kravet</a:t>
          </a:r>
          <a:r>
            <a:rPr lang="en-US" sz="1100" baseline="0">
              <a:solidFill>
                <a:schemeClr val="tx1">
                  <a:lumMod val="75000"/>
                  <a:lumOff val="25000"/>
                </a:schemeClr>
              </a:solidFill>
            </a:rPr>
            <a:t>.   </a:t>
          </a:r>
        </a:p>
        <a:p>
          <a:pPr algn="l"/>
          <a:endParaRPr lang="en-US" sz="1100" baseline="0">
            <a:solidFill>
              <a:schemeClr val="tx1">
                <a:lumMod val="75000"/>
                <a:lumOff val="25000"/>
              </a:schemeClr>
            </a:solidFill>
          </a:endParaRP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Ett kriterie kan innehålla flera bör-krav. Bör-kraven inom ett kriterie kan vara värda olika många poäng. Bör-kravens poäng utgör då en inbördes viktning av kraven inom kriteriet. </a:t>
          </a:r>
        </a:p>
        <a:p>
          <a:pPr algn="l"/>
          <a:endParaRPr lang="en-US" sz="1100" baseline="0">
            <a:solidFill>
              <a:schemeClr val="tx1">
                <a:lumMod val="75000"/>
                <a:lumOff val="25000"/>
              </a:schemeClr>
            </a:solidFill>
          </a:endParaRPr>
        </a:p>
        <a:p>
          <a:pPr algn="l"/>
          <a:r>
            <a:rPr lang="en-US" sz="1100" baseline="0">
              <a:solidFill>
                <a:schemeClr val="tx1">
                  <a:lumMod val="75000"/>
                  <a:lumOff val="25000"/>
                </a:schemeClr>
              </a:solidFill>
            </a:rPr>
            <a:t> </a:t>
          </a:r>
        </a:p>
      </xdr:txBody>
    </xdr:sp>
    <xdr:clientData/>
  </xdr:twoCellAnchor>
  <xdr:twoCellAnchor>
    <xdr:from>
      <xdr:col>14</xdr:col>
      <xdr:colOff>47625</xdr:colOff>
      <xdr:row>135</xdr:row>
      <xdr:rowOff>161925</xdr:rowOff>
    </xdr:from>
    <xdr:to>
      <xdr:col>22</xdr:col>
      <xdr:colOff>570865</xdr:colOff>
      <xdr:row>139</xdr:row>
      <xdr:rowOff>167640</xdr:rowOff>
    </xdr:to>
    <xdr:sp macro="" textlink="">
      <xdr:nvSpPr>
        <xdr:cNvPr id="20" name="Support_Box3">
          <a:extLst>
            <a:ext uri="{FF2B5EF4-FFF2-40B4-BE49-F238E27FC236}">
              <a16:creationId xmlns:a16="http://schemas.microsoft.com/office/drawing/2014/main" id="{00000000-0008-0000-0200-000014000000}"/>
            </a:ext>
          </a:extLst>
        </xdr:cNvPr>
        <xdr:cNvSpPr/>
      </xdr:nvSpPr>
      <xdr:spPr>
        <a:xfrm>
          <a:off x="8248650" y="37442775"/>
          <a:ext cx="5400040" cy="729615"/>
        </a:xfrm>
        <a:prstGeom prst="wedgeRoundRectCallout">
          <a:avLst>
            <a:gd name="adj1" fmla="val -81625"/>
            <a:gd name="adj2" fmla="val -7215"/>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5a: Här har beställaren möjlighet att ange ytterligare information</a:t>
          </a:r>
          <a:r>
            <a:rPr lang="en-US" sz="1100" baseline="0">
              <a:solidFill>
                <a:schemeClr val="tx1">
                  <a:lumMod val="75000"/>
                  <a:lumOff val="25000"/>
                </a:schemeClr>
              </a:solidFill>
            </a:rPr>
            <a:t> kring avropsförfrågan. </a:t>
          </a:r>
          <a:endParaRPr lang="en-US" sz="1100" i="1">
            <a:solidFill>
              <a:schemeClr val="tx1">
                <a:lumMod val="75000"/>
                <a:lumOff val="25000"/>
              </a:schemeClr>
            </a:solidFill>
          </a:endParaRPr>
        </a:p>
      </xdr:txBody>
    </xdr:sp>
    <xdr:clientData/>
  </xdr:twoCellAnchor>
  <xdr:twoCellAnchor>
    <xdr:from>
      <xdr:col>14</xdr:col>
      <xdr:colOff>95250</xdr:colOff>
      <xdr:row>139</xdr:row>
      <xdr:rowOff>4143375</xdr:rowOff>
    </xdr:from>
    <xdr:to>
      <xdr:col>23</xdr:col>
      <xdr:colOff>8890</xdr:colOff>
      <xdr:row>141</xdr:row>
      <xdr:rowOff>165735</xdr:rowOff>
    </xdr:to>
    <xdr:sp macro="" textlink="">
      <xdr:nvSpPr>
        <xdr:cNvPr id="21" name="Support_Box3">
          <a:extLst>
            <a:ext uri="{FF2B5EF4-FFF2-40B4-BE49-F238E27FC236}">
              <a16:creationId xmlns:a16="http://schemas.microsoft.com/office/drawing/2014/main" id="{00000000-0008-0000-0200-000015000000}"/>
            </a:ext>
          </a:extLst>
        </xdr:cNvPr>
        <xdr:cNvSpPr/>
      </xdr:nvSpPr>
      <xdr:spPr>
        <a:xfrm>
          <a:off x="8296275" y="42148125"/>
          <a:ext cx="5400040" cy="622935"/>
        </a:xfrm>
        <a:prstGeom prst="wedgeRoundRectCallout">
          <a:avLst>
            <a:gd name="adj1" fmla="val -83667"/>
            <a:gd name="adj2" fmla="val 25315"/>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100">
              <a:solidFill>
                <a:schemeClr val="tx1">
                  <a:lumMod val="75000"/>
                  <a:lumOff val="25000"/>
                </a:schemeClr>
              </a:solidFill>
            </a:rPr>
            <a:t>5b: Här har ni möjlighet att svara</a:t>
          </a:r>
          <a:r>
            <a:rPr lang="en-US" sz="1100" baseline="0">
              <a:solidFill>
                <a:schemeClr val="tx1">
                  <a:lumMod val="75000"/>
                  <a:lumOff val="25000"/>
                </a:schemeClr>
              </a:solidFill>
            </a:rPr>
            <a:t> på eventuella frågor som beställaren angett i ovan ruta. </a:t>
          </a:r>
          <a:endParaRPr lang="en-US" sz="1100" i="1">
            <a:solidFill>
              <a:schemeClr val="tx1">
                <a:lumMod val="75000"/>
                <a:lumOff val="25000"/>
              </a:schemeClr>
            </a:solidFill>
          </a:endParaRPr>
        </a:p>
      </xdr:txBody>
    </xdr:sp>
    <xdr:clientData/>
  </xdr:twoCellAnchor>
  <xdr:oneCellAnchor>
    <xdr:from>
      <xdr:col>11</xdr:col>
      <xdr:colOff>161925</xdr:colOff>
      <xdr:row>0</xdr:row>
      <xdr:rowOff>57150</xdr:rowOff>
    </xdr:from>
    <xdr:ext cx="3828326" cy="740833"/>
    <xdr:sp macro="" textlink="">
      <xdr:nvSpPr>
        <xdr:cNvPr id="22" name="Rektangel med rundade hörn 17">
          <a:extLst>
            <a:ext uri="{FF2B5EF4-FFF2-40B4-BE49-F238E27FC236}">
              <a16:creationId xmlns:a16="http://schemas.microsoft.com/office/drawing/2014/main" id="{00000000-0008-0000-0200-000016000000}"/>
            </a:ext>
          </a:extLst>
        </xdr:cNvPr>
        <xdr:cNvSpPr/>
      </xdr:nvSpPr>
      <xdr:spPr>
        <a:xfrm>
          <a:off x="7648575" y="57150"/>
          <a:ext cx="3828326" cy="740833"/>
        </a:xfrm>
        <a:prstGeom prst="round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lang="sv-SE" sz="1100">
            <a:solidFill>
              <a:schemeClr val="tx1"/>
            </a:solidFill>
          </a:endParaRPr>
        </a:p>
      </xdr:txBody>
    </xdr:sp>
    <xdr:clientData/>
  </xdr:oneCellAnchor>
  <xdr:oneCellAnchor>
    <xdr:from>
      <xdr:col>11</xdr:col>
      <xdr:colOff>208793</xdr:colOff>
      <xdr:row>0</xdr:row>
      <xdr:rowOff>85877</xdr:rowOff>
    </xdr:from>
    <xdr:ext cx="2180168" cy="264560"/>
    <xdr:sp macro="" textlink="">
      <xdr:nvSpPr>
        <xdr:cNvPr id="23" name="textruta 18">
          <a:extLst>
            <a:ext uri="{FF2B5EF4-FFF2-40B4-BE49-F238E27FC236}">
              <a16:creationId xmlns:a16="http://schemas.microsoft.com/office/drawing/2014/main" id="{00000000-0008-0000-0200-000017000000}"/>
            </a:ext>
          </a:extLst>
        </xdr:cNvPr>
        <xdr:cNvSpPr txBox="1"/>
      </xdr:nvSpPr>
      <xdr:spPr>
        <a:xfrm>
          <a:off x="7695443" y="85877"/>
          <a:ext cx="2180168" cy="26456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lang="sv-SE" sz="1100"/>
            <a:t>Beställaren fyller i gula fält</a:t>
          </a:r>
          <a:r>
            <a:rPr lang="sv-SE" sz="1100" baseline="0">
              <a:solidFill>
                <a:sysClr val="windowText" lastClr="000000"/>
              </a:solidFill>
            </a:rPr>
            <a:t> i </a:t>
          </a:r>
          <a:r>
            <a:rPr lang="sv-SE" sz="1100"/>
            <a:t>flik 2.</a:t>
          </a:r>
        </a:p>
      </xdr:txBody>
    </xdr:sp>
    <xdr:clientData/>
  </xdr:oneCellAnchor>
  <xdr:oneCellAnchor>
    <xdr:from>
      <xdr:col>11</xdr:col>
      <xdr:colOff>208793</xdr:colOff>
      <xdr:row>0</xdr:row>
      <xdr:rowOff>300567</xdr:rowOff>
    </xdr:from>
    <xdr:ext cx="2214196" cy="436786"/>
    <xdr:sp macro="" textlink="">
      <xdr:nvSpPr>
        <xdr:cNvPr id="24" name="textruta 19">
          <a:extLst>
            <a:ext uri="{FF2B5EF4-FFF2-40B4-BE49-F238E27FC236}">
              <a16:creationId xmlns:a16="http://schemas.microsoft.com/office/drawing/2014/main" id="{00000000-0008-0000-0200-000018000000}"/>
            </a:ext>
          </a:extLst>
        </xdr:cNvPr>
        <xdr:cNvSpPr txBox="1"/>
      </xdr:nvSpPr>
      <xdr:spPr>
        <a:xfrm>
          <a:off x="7695443" y="300567"/>
          <a:ext cx="2214196" cy="436786"/>
        </a:xfrm>
        <a:prstGeom prst="rect">
          <a:avLst/>
        </a:prstGeom>
        <a:solidFill>
          <a:srgbClr val="CCFF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sv-SE" sz="1100"/>
            <a:t>Leverantören/återförsäljaren</a:t>
          </a:r>
          <a:r>
            <a:rPr lang="sv-SE" sz="1100" baseline="0"/>
            <a:t> fyller </a:t>
          </a:r>
        </a:p>
        <a:p>
          <a:r>
            <a:rPr lang="sv-SE" sz="1100" baseline="0"/>
            <a:t>i gröna fält</a:t>
          </a:r>
          <a:r>
            <a:rPr lang="sv-SE" sz="1100">
              <a:solidFill>
                <a:schemeClr val="tx1"/>
              </a:solidFill>
              <a:effectLst/>
              <a:latin typeface="+mn-lt"/>
              <a:ea typeface="+mn-ea"/>
              <a:cs typeface="+mn-cs"/>
            </a:rPr>
            <a:t> </a:t>
          </a:r>
          <a:r>
            <a:rPr lang="sv-SE" sz="1100" baseline="0"/>
            <a:t>i flik 3.</a:t>
          </a:r>
          <a:endParaRPr lang="sv-SE" sz="1100"/>
        </a:p>
      </xdr:txBody>
    </xdr:sp>
    <xdr:clientData/>
  </xdr:oneCellAnchor>
  <xdr:oneCellAnchor>
    <xdr:from>
      <xdr:col>14</xdr:col>
      <xdr:colOff>581320</xdr:colOff>
      <xdr:row>0</xdr:row>
      <xdr:rowOff>100279</xdr:rowOff>
    </xdr:from>
    <xdr:ext cx="1476375" cy="631031"/>
    <xdr:sp macro="" textlink="">
      <xdr:nvSpPr>
        <xdr:cNvPr id="25" name="textruta 19">
          <a:extLst>
            <a:ext uri="{FF2B5EF4-FFF2-40B4-BE49-F238E27FC236}">
              <a16:creationId xmlns:a16="http://schemas.microsoft.com/office/drawing/2014/main" id="{00000000-0008-0000-0200-000019000000}"/>
            </a:ext>
          </a:extLst>
        </xdr:cNvPr>
        <xdr:cNvSpPr txBox="1"/>
      </xdr:nvSpPr>
      <xdr:spPr>
        <a:xfrm>
          <a:off x="9896770" y="100279"/>
          <a:ext cx="1476375" cy="6310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sv-SE" sz="1050" b="1"/>
            <a:t>Relevanta</a:t>
          </a:r>
          <a:r>
            <a:rPr lang="sv-SE" sz="1050" b="1" baseline="0"/>
            <a:t> värden från båda flikarna återfinns i LCC-kalkylen.</a:t>
          </a:r>
          <a:endParaRPr lang="sv-SE" sz="1050" b="1"/>
        </a:p>
      </xdr:txBody>
    </xdr:sp>
    <xdr:clientData/>
  </xdr:oneCellAnchor>
  <xdr:twoCellAnchor editAs="oneCell">
    <xdr:from>
      <xdr:col>1</xdr:col>
      <xdr:colOff>0</xdr:colOff>
      <xdr:row>0</xdr:row>
      <xdr:rowOff>0</xdr:rowOff>
    </xdr:from>
    <xdr:to>
      <xdr:col>2</xdr:col>
      <xdr:colOff>21167</xdr:colOff>
      <xdr:row>1</xdr:row>
      <xdr:rowOff>39523</xdr:rowOff>
    </xdr:to>
    <xdr:pic>
      <xdr:nvPicPr>
        <xdr:cNvPr id="26" name="Bildobjekt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878417" cy="38242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514350</xdr:colOff>
          <xdr:row>10</xdr:row>
          <xdr:rowOff>123825</xdr:rowOff>
        </xdr:from>
        <xdr:to>
          <xdr:col>8</xdr:col>
          <xdr:colOff>533400</xdr:colOff>
          <xdr:row>10</xdr:row>
          <xdr:rowOff>131445</xdr:rowOff>
        </xdr:to>
        <xdr:pic>
          <xdr:nvPicPr>
            <xdr:cNvPr id="3129" name="Picture 30">
              <a:extLst>
                <a:ext uri="{FF2B5EF4-FFF2-40B4-BE49-F238E27FC236}">
                  <a16:creationId xmlns:a16="http://schemas.microsoft.com/office/drawing/2014/main" id="{3C6AD028-EF12-41E6-AFFB-48ADAA2B1111}"/>
                </a:ext>
              </a:extLst>
            </xdr:cNvPr>
            <xdr:cNvPicPr>
              <a:picLocks noChangeAspect="1" noChangeArrowheads="1"/>
              <a:extLst>
                <a:ext uri="{84589F7E-364E-4C9E-8A38-B11213B215E9}">
                  <a14:cameraTool cellRange="Pratbubbla2" spid="_x0000_s3506"/>
                </a:ext>
              </a:extLst>
            </xdr:cNvPicPr>
          </xdr:nvPicPr>
          <xdr:blipFill>
            <a:blip xmlns:r="http://schemas.openxmlformats.org/officeDocument/2006/relationships" r:embed="rId2"/>
            <a:srcRect t="11456" r="67142" b="51047"/>
            <a:stretch>
              <a:fillRect/>
            </a:stretch>
          </xdr:blipFill>
          <xdr:spPr bwMode="auto">
            <a:xfrm rot="466167">
              <a:off x="6200775" y="2209800"/>
              <a:ext cx="19050" cy="190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12</xdr:col>
      <xdr:colOff>204186</xdr:colOff>
      <xdr:row>7</xdr:row>
      <xdr:rowOff>103908</xdr:rowOff>
    </xdr:from>
    <xdr:to>
      <xdr:col>21</xdr:col>
      <xdr:colOff>355024</xdr:colOff>
      <xdr:row>11</xdr:row>
      <xdr:rowOff>103188</xdr:rowOff>
    </xdr:to>
    <xdr:sp macro="" textlink="">
      <xdr:nvSpPr>
        <xdr:cNvPr id="27" name="Support_Box1">
          <a:hlinkClick xmlns:r="http://schemas.openxmlformats.org/officeDocument/2006/relationships" r:id="rId3"/>
          <a:extLst>
            <a:ext uri="{FF2B5EF4-FFF2-40B4-BE49-F238E27FC236}">
              <a16:creationId xmlns:a16="http://schemas.microsoft.com/office/drawing/2014/main" id="{32F08258-3B68-4F51-827B-2D9B25B4D4F5}"/>
            </a:ext>
          </a:extLst>
        </xdr:cNvPr>
        <xdr:cNvSpPr/>
      </xdr:nvSpPr>
      <xdr:spPr>
        <a:xfrm>
          <a:off x="8316311" y="1675533"/>
          <a:ext cx="5699151" cy="777155"/>
        </a:xfrm>
        <a:prstGeom prst="wedgeRoundRectCallout">
          <a:avLst>
            <a:gd name="adj1" fmla="val -66616"/>
            <a:gd name="adj2" fmla="val 15376"/>
            <a:gd name="adj3" fmla="val 16667"/>
          </a:avLst>
        </a:prstGeom>
        <a:solidFill>
          <a:srgbClr val="9AF0BB">
            <a:alpha val="74902"/>
          </a:srgb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n-US" sz="1050" b="1">
              <a:solidFill>
                <a:schemeClr val="tx1">
                  <a:lumMod val="65000"/>
                  <a:lumOff val="35000"/>
                </a:schemeClr>
              </a:solidFill>
              <a:effectLst/>
              <a:latin typeface="+mn-lt"/>
              <a:ea typeface="+mn-ea"/>
              <a:cs typeface="+mn-cs"/>
            </a:rPr>
            <a:t>OBS!</a:t>
          </a:r>
          <a:r>
            <a:rPr lang="en-US" sz="1050" baseline="0">
              <a:solidFill>
                <a:schemeClr val="tx1">
                  <a:lumMod val="65000"/>
                  <a:lumOff val="35000"/>
                </a:schemeClr>
              </a:solidFill>
              <a:effectLst/>
              <a:latin typeface="+mn-lt"/>
              <a:ea typeface="+mn-ea"/>
              <a:cs typeface="+mn-cs"/>
            </a:rPr>
            <a:t> </a:t>
          </a:r>
          <a:r>
            <a:rPr lang="sv-SE" sz="1050">
              <a:solidFill>
                <a:schemeClr val="tx1">
                  <a:lumMod val="65000"/>
                  <a:lumOff val="35000"/>
                </a:schemeClr>
              </a:solidFill>
              <a:effectLst/>
              <a:latin typeface="+mn-lt"/>
              <a:ea typeface="+mn-ea"/>
              <a:cs typeface="+mn-cs"/>
            </a:rPr>
            <a:t>Bonus beräknas på bruttopriser inkl moms i enlighet med Skatteverket. Alla andra priser ska vara ex moms. </a:t>
          </a:r>
        </a:p>
        <a:p>
          <a:pPr algn="l"/>
          <a:r>
            <a:rPr lang="sv-SE" sz="1050">
              <a:solidFill>
                <a:schemeClr val="tx1">
                  <a:lumMod val="65000"/>
                  <a:lumOff val="35000"/>
                </a:schemeClr>
              </a:solidFill>
              <a:effectLst/>
              <a:latin typeface="+mn-lt"/>
              <a:ea typeface="+mn-ea"/>
              <a:cs typeface="+mn-cs"/>
            </a:rPr>
            <a:t>https://www.skatteverket.se/privat/skatter/arbeteochinkomst/formaner/bilarochbilforman/foreskriftermednybilspriser.4.d5e04db14b6fef2c8695f6.html </a:t>
          </a:r>
          <a:r>
            <a:rPr lang="sv-SE" sz="900" u="sng">
              <a:solidFill>
                <a:schemeClr val="tx1">
                  <a:lumMod val="75000"/>
                  <a:lumOff val="25000"/>
                </a:schemeClr>
              </a:solidFill>
              <a:effectLst/>
              <a:latin typeface="+mn-lt"/>
              <a:ea typeface="+mn-ea"/>
              <a:cs typeface="+mn-cs"/>
            </a:rPr>
            <a:t> </a:t>
          </a:r>
          <a:endParaRPr lang="sv-SE" sz="1050">
            <a:solidFill>
              <a:sysClr val="windowText" lastClr="000000"/>
            </a:solidFill>
            <a:effectLst/>
            <a:latin typeface="+mn-lt"/>
            <a:ea typeface="+mn-ea"/>
            <a:cs typeface="+mn-cs"/>
          </a:endParaRPr>
        </a:p>
        <a:p>
          <a:pPr algn="l"/>
          <a:endParaRPr lang="en-US" sz="1050">
            <a:solidFill>
              <a:schemeClr val="tx1">
                <a:lumMod val="65000"/>
                <a:lumOff val="3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2400300</xdr:colOff>
      <xdr:row>10</xdr:row>
      <xdr:rowOff>123825</xdr:rowOff>
    </xdr:from>
    <xdr:to>
      <xdr:col>13</xdr:col>
      <xdr:colOff>590550</xdr:colOff>
      <xdr:row>16</xdr:row>
      <xdr:rowOff>123825</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7000875" y="2333625"/>
          <a:ext cx="5543550" cy="914400"/>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0</xdr:col>
      <xdr:colOff>2409826</xdr:colOff>
      <xdr:row>22</xdr:row>
      <xdr:rowOff>122432</xdr:rowOff>
    </xdr:from>
    <xdr:to>
      <xdr:col>1</xdr:col>
      <xdr:colOff>2038351</xdr:colOff>
      <xdr:row>26</xdr:row>
      <xdr:rowOff>70997</xdr:rowOff>
    </xdr:to>
    <xdr:sp macro="" textlink="">
      <xdr:nvSpPr>
        <xdr:cNvPr id="7" name="=SkatteverketLista">
          <a:extLst>
            <a:ext uri="{FF2B5EF4-FFF2-40B4-BE49-F238E27FC236}">
              <a16:creationId xmlns:a16="http://schemas.microsoft.com/office/drawing/2014/main" id="{00000000-0008-0000-0300-000007000000}"/>
            </a:ext>
          </a:extLst>
        </xdr:cNvPr>
        <xdr:cNvSpPr/>
      </xdr:nvSpPr>
      <xdr:spPr>
        <a:xfrm>
          <a:off x="2409826" y="4103882"/>
          <a:ext cx="4229100" cy="558165"/>
        </a:xfrm>
        <a:prstGeom prst="wedgeRoundRectCallout">
          <a:avLst>
            <a:gd name="adj1" fmla="val -104650"/>
            <a:gd name="adj2" fmla="val -47638"/>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sv-SE" sz="1100">
              <a:solidFill>
                <a:schemeClr val="tx1">
                  <a:lumMod val="75000"/>
                  <a:lumOff val="25000"/>
                </a:schemeClr>
              </a:solidFill>
            </a:rPr>
            <a:t>Se</a:t>
          </a:r>
          <a:r>
            <a:rPr lang="sv-SE" sz="1100" baseline="0">
              <a:solidFill>
                <a:schemeClr val="tx1">
                  <a:lumMod val="75000"/>
                  <a:lumOff val="25000"/>
                </a:schemeClr>
              </a:solidFill>
            </a:rPr>
            <a:t> Skatteverkets lista : https://www4.skatteverket.se/rattsligvagledning/387865.html</a:t>
          </a:r>
          <a:endParaRPr lang="en-SE">
            <a:solidFill>
              <a:sysClr val="windowText" lastClr="000000"/>
            </a:solidFill>
            <a:effectLst/>
          </a:endParaRPr>
        </a:p>
        <a:p>
          <a:pPr algn="l"/>
          <a:endParaRPr lang="en-US" sz="1100">
            <a:solidFill>
              <a:schemeClr val="tx1">
                <a:lumMod val="75000"/>
                <a:lumOff val="25000"/>
              </a:schemeClr>
            </a:solidFill>
          </a:endParaRPr>
        </a:p>
      </xdr:txBody>
    </xdr:sp>
    <xdr:clientData/>
  </xdr:twoCellAnchor>
  <xdr:twoCellAnchor editAs="oneCell">
    <xdr:from>
      <xdr:col>0</xdr:col>
      <xdr:colOff>0</xdr:colOff>
      <xdr:row>17</xdr:row>
      <xdr:rowOff>114300</xdr:rowOff>
    </xdr:from>
    <xdr:to>
      <xdr:col>1</xdr:col>
      <xdr:colOff>2186940</xdr:colOff>
      <xdr:row>23</xdr:row>
      <xdr:rowOff>97234</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1"/>
        <a:srcRect r="7401"/>
        <a:stretch/>
      </xdr:blipFill>
      <xdr:spPr>
        <a:xfrm>
          <a:off x="0" y="3895725"/>
          <a:ext cx="6791325" cy="914479"/>
        </a:xfrm>
        <a:prstGeom prst="rect">
          <a:avLst/>
        </a:prstGeom>
      </xdr:spPr>
    </xdr:pic>
    <xdr:clientData/>
  </xdr:twoCellAnchor>
  <xdr:twoCellAnchor editAs="oneCell">
    <xdr:from>
      <xdr:col>0</xdr:col>
      <xdr:colOff>4598255</xdr:colOff>
      <xdr:row>0</xdr:row>
      <xdr:rowOff>743524</xdr:rowOff>
    </xdr:from>
    <xdr:to>
      <xdr:col>1</xdr:col>
      <xdr:colOff>2209385</xdr:colOff>
      <xdr:row>2</xdr:row>
      <xdr:rowOff>19624</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1"/>
        <a:srcRect t="11457" r="67142" b="51046"/>
        <a:stretch/>
      </xdr:blipFill>
      <xdr:spPr>
        <a:xfrm rot="21189543">
          <a:off x="4598255" y="743524"/>
          <a:ext cx="2409825" cy="342900"/>
        </a:xfrm>
        <a:prstGeom prst="rect">
          <a:avLst/>
        </a:prstGeom>
      </xdr:spPr>
    </xdr:pic>
    <xdr:clientData/>
  </xdr:twoCellAnchor>
  <xdr:twoCellAnchor>
    <xdr:from>
      <xdr:col>1</xdr:col>
      <xdr:colOff>802005</xdr:colOff>
      <xdr:row>5</xdr:row>
      <xdr:rowOff>78105</xdr:rowOff>
    </xdr:from>
    <xdr:to>
      <xdr:col>13</xdr:col>
      <xdr:colOff>211000</xdr:colOff>
      <xdr:row>14</xdr:row>
      <xdr:rowOff>127580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5012055" y="1573530"/>
          <a:ext cx="9219745" cy="830525"/>
        </a:xfrm>
        <a:prstGeom prst="rect">
          <a:avLst/>
        </a:prstGeom>
        <a:solidFill>
          <a:srgbClr val="FFFFFF">
            <a:alpha val="0"/>
          </a:srgb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noFill/>
          </a:endParaRPr>
        </a:p>
      </xdr:txBody>
    </xdr:sp>
    <xdr:clientData/>
  </xdr:twoCellAnchor>
  <xdr:twoCellAnchor>
    <xdr:from>
      <xdr:col>0</xdr:col>
      <xdr:colOff>1952625</xdr:colOff>
      <xdr:row>29</xdr:row>
      <xdr:rowOff>97155</xdr:rowOff>
    </xdr:from>
    <xdr:to>
      <xdr:col>6</xdr:col>
      <xdr:colOff>139851</xdr:colOff>
      <xdr:row>35</xdr:row>
      <xdr:rowOff>64715</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952625" y="4526280"/>
          <a:ext cx="6816876" cy="824810"/>
        </a:xfrm>
        <a:prstGeom prst="rect">
          <a:avLst/>
        </a:prstGeom>
        <a:solidFill>
          <a:srgbClr val="FFFFFF">
            <a:alpha val="0"/>
          </a:srgb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noFill/>
          </a:endParaRPr>
        </a:p>
      </xdr:txBody>
    </xdr:sp>
    <xdr:clientData/>
  </xdr:twoCellAnchor>
  <xdr:twoCellAnchor>
    <xdr:from>
      <xdr:col>0</xdr:col>
      <xdr:colOff>1243492</xdr:colOff>
      <xdr:row>35</xdr:row>
      <xdr:rowOff>69506</xdr:rowOff>
    </xdr:from>
    <xdr:to>
      <xdr:col>1</xdr:col>
      <xdr:colOff>1570576</xdr:colOff>
      <xdr:row>39</xdr:row>
      <xdr:rowOff>18071</xdr:rowOff>
    </xdr:to>
    <xdr:sp macro="" textlink="">
      <xdr:nvSpPr>
        <xdr:cNvPr id="14" name="=SkatteverketLista">
          <a:extLst>
            <a:ext uri="{FF2B5EF4-FFF2-40B4-BE49-F238E27FC236}">
              <a16:creationId xmlns:a16="http://schemas.microsoft.com/office/drawing/2014/main" id="{00000000-0008-0000-0300-00000E000000}"/>
            </a:ext>
          </a:extLst>
        </xdr:cNvPr>
        <xdr:cNvSpPr/>
      </xdr:nvSpPr>
      <xdr:spPr>
        <a:xfrm>
          <a:off x="1243492" y="5632106"/>
          <a:ext cx="4927659" cy="558165"/>
        </a:xfrm>
        <a:prstGeom prst="wedgeRoundRectCallout">
          <a:avLst>
            <a:gd name="adj1" fmla="val -98465"/>
            <a:gd name="adj2" fmla="val -51051"/>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sv-SE" sz="1100">
              <a:solidFill>
                <a:schemeClr val="tx1">
                  <a:lumMod val="75000"/>
                  <a:lumOff val="25000"/>
                </a:schemeClr>
              </a:solidFill>
            </a:rPr>
            <a:t>Se</a:t>
          </a:r>
          <a:r>
            <a:rPr lang="sv-SE" sz="1100" baseline="0">
              <a:solidFill>
                <a:schemeClr val="tx1">
                  <a:lumMod val="75000"/>
                  <a:lumOff val="25000"/>
                </a:schemeClr>
              </a:solidFill>
            </a:rPr>
            <a:t> Skatteverkets lista : https://www4.skatteverket.se/rattsligvagledning/387867.html?date=2020-12-21 </a:t>
          </a:r>
          <a:endParaRPr lang="en-SE">
            <a:solidFill>
              <a:sysClr val="windowText" lastClr="000000"/>
            </a:solidFill>
            <a:effectLst/>
          </a:endParaRPr>
        </a:p>
        <a:p>
          <a:pPr algn="l"/>
          <a:r>
            <a:rPr lang="en-US" sz="1100">
              <a:solidFill>
                <a:schemeClr val="tx1">
                  <a:lumMod val="75000"/>
                  <a:lumOff val="25000"/>
                </a:schemeClr>
              </a:solidFill>
            </a:rPr>
            <a:t>2021</a:t>
          </a:r>
        </a:p>
      </xdr:txBody>
    </xdr:sp>
    <xdr:clientData/>
  </xdr:twoCellAnchor>
  <xdr:twoCellAnchor editAs="oneCell">
    <xdr:from>
      <xdr:col>6</xdr:col>
      <xdr:colOff>72390</xdr:colOff>
      <xdr:row>2</xdr:row>
      <xdr:rowOff>0</xdr:rowOff>
    </xdr:from>
    <xdr:to>
      <xdr:col>11</xdr:col>
      <xdr:colOff>169546</xdr:colOff>
      <xdr:row>7</xdr:row>
      <xdr:rowOff>58702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l="31525"/>
        <a:stretch/>
      </xdr:blipFill>
      <xdr:spPr>
        <a:xfrm>
          <a:off x="8702040" y="1066800"/>
          <a:ext cx="4082416" cy="759742"/>
        </a:xfrm>
        <a:prstGeom prst="rect">
          <a:avLst/>
        </a:prstGeom>
      </xdr:spPr>
    </xdr:pic>
    <xdr:clientData/>
  </xdr:twoCellAnchor>
  <xdr:twoCellAnchor>
    <xdr:from>
      <xdr:col>8</xdr:col>
      <xdr:colOff>12862</xdr:colOff>
      <xdr:row>35</xdr:row>
      <xdr:rowOff>141896</xdr:rowOff>
    </xdr:from>
    <xdr:to>
      <xdr:col>14</xdr:col>
      <xdr:colOff>392430</xdr:colOff>
      <xdr:row>39</xdr:row>
      <xdr:rowOff>103796</xdr:rowOff>
    </xdr:to>
    <xdr:sp macro="" textlink="">
      <xdr:nvSpPr>
        <xdr:cNvPr id="10" name="=SkatteverketLista">
          <a:extLst>
            <a:ext uri="{FF2B5EF4-FFF2-40B4-BE49-F238E27FC236}">
              <a16:creationId xmlns:a16="http://schemas.microsoft.com/office/drawing/2014/main" id="{BB43939E-1E67-47DE-A2A3-20836F0346BF}"/>
            </a:ext>
          </a:extLst>
        </xdr:cNvPr>
        <xdr:cNvSpPr/>
      </xdr:nvSpPr>
      <xdr:spPr>
        <a:xfrm>
          <a:off x="10052212" y="5428271"/>
          <a:ext cx="4913468" cy="533400"/>
        </a:xfrm>
        <a:prstGeom prst="wedgeRoundRectCallout">
          <a:avLst>
            <a:gd name="adj1" fmla="val -98465"/>
            <a:gd name="adj2" fmla="val -51051"/>
            <a:gd name="adj3" fmla="val 16667"/>
          </a:avLst>
        </a:prstGeom>
        <a:solidFill>
          <a:srgbClr val="9AF0BB">
            <a:alpha val="75000"/>
          </a:srgbClr>
        </a:solidFill>
      </xdr:spPr>
      <xdr:style>
        <a:lnRef idx="0">
          <a:schemeClr val="accent6"/>
        </a:lnRef>
        <a:fillRef idx="3">
          <a:schemeClr val="accent6"/>
        </a:fillRef>
        <a:effectRef idx="3">
          <a:schemeClr val="accent6"/>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sv-SE" sz="1100">
              <a:solidFill>
                <a:schemeClr val="tx1">
                  <a:lumMod val="75000"/>
                  <a:lumOff val="25000"/>
                </a:schemeClr>
              </a:solidFill>
            </a:rPr>
            <a:t>Se</a:t>
          </a:r>
          <a:r>
            <a:rPr lang="sv-SE" sz="1100" baseline="0">
              <a:solidFill>
                <a:schemeClr val="tx1">
                  <a:lumMod val="75000"/>
                  <a:lumOff val="25000"/>
                </a:schemeClr>
              </a:solidFill>
            </a:rPr>
            <a:t> Skatteverkets lista :</a:t>
          </a:r>
        </a:p>
        <a:p>
          <a:pPr algn="l"/>
          <a:r>
            <a:rPr lang="en-US" sz="1100">
              <a:solidFill>
                <a:schemeClr val="tx1">
                  <a:lumMod val="75000"/>
                  <a:lumOff val="25000"/>
                </a:schemeClr>
              </a:solidFill>
            </a:rPr>
            <a:t>https://www4.skatteverket.se/rattsligvagledning/edition/2022.4/321424.html</a:t>
          </a:r>
        </a:p>
      </xdr:txBody>
    </xdr:sp>
    <xdr:clientData/>
  </xdr:twoCellAnchor>
  <xdr:twoCellAnchor editAs="oneCell">
    <xdr:from>
      <xdr:col>0</xdr:col>
      <xdr:colOff>217170</xdr:colOff>
      <xdr:row>0</xdr:row>
      <xdr:rowOff>177165</xdr:rowOff>
    </xdr:from>
    <xdr:to>
      <xdr:col>0</xdr:col>
      <xdr:colOff>4172291</xdr:colOff>
      <xdr:row>0</xdr:row>
      <xdr:rowOff>619163</xdr:rowOff>
    </xdr:to>
    <xdr:pic>
      <xdr:nvPicPr>
        <xdr:cNvPr id="3" name="Picture 1">
          <a:extLst>
            <a:ext uri="{FF2B5EF4-FFF2-40B4-BE49-F238E27FC236}">
              <a16:creationId xmlns:a16="http://schemas.microsoft.com/office/drawing/2014/main" id="{5CFAB30C-D399-4EF2-964A-70C8F062DBDA}"/>
            </a:ext>
          </a:extLst>
        </xdr:cNvPr>
        <xdr:cNvPicPr>
          <a:picLocks noChangeAspect="1"/>
        </xdr:cNvPicPr>
      </xdr:nvPicPr>
      <xdr:blipFill>
        <a:blip xmlns:r="http://schemas.openxmlformats.org/officeDocument/2006/relationships" r:embed="rId3"/>
        <a:stretch>
          <a:fillRect/>
        </a:stretch>
      </xdr:blipFill>
      <xdr:spPr>
        <a:xfrm>
          <a:off x="217170" y="177165"/>
          <a:ext cx="3947501" cy="4381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5</xdr:col>
      <xdr:colOff>3004705</xdr:colOff>
      <xdr:row>0</xdr:row>
      <xdr:rowOff>0</xdr:rowOff>
    </xdr:from>
    <xdr:ext cx="1120371" cy="432955"/>
    <xdr:sp macro="" textlink="">
      <xdr:nvSpPr>
        <xdr:cNvPr id="5" name="textruta 4">
          <a:extLst>
            <a:ext uri="{FF2B5EF4-FFF2-40B4-BE49-F238E27FC236}">
              <a16:creationId xmlns:a16="http://schemas.microsoft.com/office/drawing/2014/main" id="{00000000-0008-0000-0400-000005000000}"/>
            </a:ext>
          </a:extLst>
        </xdr:cNvPr>
        <xdr:cNvSpPr txBox="1"/>
      </xdr:nvSpPr>
      <xdr:spPr>
        <a:xfrm>
          <a:off x="8763000" y="0"/>
          <a:ext cx="1120371" cy="432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v-SE" sz="800" i="1">
              <a:latin typeface="Arial" panose="020B0604020202020204" pitchFamily="34" charset="0"/>
              <a:cs typeface="Arial" panose="020B0604020202020204" pitchFamily="34" charset="0"/>
            </a:rPr>
            <a:t>Fordon 2018</a:t>
          </a:r>
        </a:p>
        <a:p>
          <a:r>
            <a:rPr lang="sv-SE" sz="800" i="1">
              <a:latin typeface="Arial" panose="020B0604020202020204" pitchFamily="34" charset="0"/>
              <a:cs typeface="Arial" panose="020B0604020202020204" pitchFamily="34" charset="0"/>
            </a:rPr>
            <a:t>Projektnr 10377</a:t>
          </a:r>
        </a:p>
        <a:p>
          <a:endParaRPr lang="sv-SE" sz="1100"/>
        </a:p>
      </xdr:txBody>
    </xdr:sp>
    <xdr:clientData/>
  </xdr:oneCellAnchor>
  <xdr:twoCellAnchor editAs="oneCell">
    <xdr:from>
      <xdr:col>0</xdr:col>
      <xdr:colOff>133351</xdr:colOff>
      <xdr:row>0</xdr:row>
      <xdr:rowOff>1</xdr:rowOff>
    </xdr:from>
    <xdr:to>
      <xdr:col>2</xdr:col>
      <xdr:colOff>739141</xdr:colOff>
      <xdr:row>1</xdr:row>
      <xdr:rowOff>480</xdr:rowOff>
    </xdr:to>
    <xdr:pic>
      <xdr:nvPicPr>
        <xdr:cNvPr id="7" name="Bildobjekt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
          <a:ext cx="838200" cy="3649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5</xdr:col>
      <xdr:colOff>3013363</xdr:colOff>
      <xdr:row>0</xdr:row>
      <xdr:rowOff>0</xdr:rowOff>
    </xdr:from>
    <xdr:ext cx="1120371" cy="432955"/>
    <xdr:sp macro="" textlink="">
      <xdr:nvSpPr>
        <xdr:cNvPr id="4" name="textruta 3">
          <a:extLst>
            <a:ext uri="{FF2B5EF4-FFF2-40B4-BE49-F238E27FC236}">
              <a16:creationId xmlns:a16="http://schemas.microsoft.com/office/drawing/2014/main" id="{00000000-0008-0000-0500-000004000000}"/>
            </a:ext>
          </a:extLst>
        </xdr:cNvPr>
        <xdr:cNvSpPr txBox="1"/>
      </xdr:nvSpPr>
      <xdr:spPr>
        <a:xfrm>
          <a:off x="8754340" y="0"/>
          <a:ext cx="1120371" cy="432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v-SE" sz="800" i="1">
              <a:latin typeface="Arial" panose="020B0604020202020204" pitchFamily="34" charset="0"/>
              <a:cs typeface="Arial" panose="020B0604020202020204" pitchFamily="34" charset="0"/>
            </a:rPr>
            <a:t>Fordon 2018</a:t>
          </a:r>
        </a:p>
        <a:p>
          <a:r>
            <a:rPr lang="sv-SE" sz="800" i="1">
              <a:latin typeface="Arial" panose="020B0604020202020204" pitchFamily="34" charset="0"/>
              <a:cs typeface="Arial" panose="020B0604020202020204" pitchFamily="34" charset="0"/>
            </a:rPr>
            <a:t>Projektnr 10377</a:t>
          </a:r>
        </a:p>
        <a:p>
          <a:endParaRPr lang="sv-SE" sz="1100"/>
        </a:p>
      </xdr:txBody>
    </xdr:sp>
    <xdr:clientData/>
  </xdr:oneCellAnchor>
  <xdr:twoCellAnchor editAs="oneCell">
    <xdr:from>
      <xdr:col>1</xdr:col>
      <xdr:colOff>9525</xdr:colOff>
      <xdr:row>0</xdr:row>
      <xdr:rowOff>0</xdr:rowOff>
    </xdr:from>
    <xdr:to>
      <xdr:col>2</xdr:col>
      <xdr:colOff>802217</xdr:colOff>
      <xdr:row>0</xdr:row>
      <xdr:rowOff>382423</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878417" cy="3824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kas\OneDrive\Dokument\ExcelDepartment\Envac\210607\Envac%20IK210609%20-%20Fork_PictureMov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Frontpage"/>
      <sheetName val="ProductSelection"/>
      <sheetName val="CalculationAdjustment"/>
      <sheetName val="OutputView"/>
      <sheetName val="SummaryVertical"/>
      <sheetName val="PriceList"/>
      <sheetName val="AddProduct"/>
      <sheetName val="TempButtons"/>
      <sheetName val="OrderDB"/>
      <sheetName val="OrderDBVertical"/>
      <sheetName val="ArticleDB"/>
      <sheetName val="ProductDB"/>
      <sheetName val="SupersUser"/>
      <sheetName val="TempPicture DB"/>
      <sheetName val="BOM_DB"/>
      <sheetName val="Admin"/>
      <sheetName val="SupportSheet"/>
      <sheetName val="Product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Z3">
            <v>2</v>
          </cell>
        </row>
      </sheetData>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4.skatteverket.se/rattsligvagledning/edition/2022.4/321424.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66FF"/>
    <pageSetUpPr fitToPage="1"/>
  </sheetPr>
  <dimension ref="A1:BD91"/>
  <sheetViews>
    <sheetView showGridLines="0" zoomScale="110" zoomScaleNormal="110" workbookViewId="0">
      <selection activeCell="A41" sqref="A41"/>
    </sheetView>
  </sheetViews>
  <sheetFormatPr defaultColWidth="9.140625" defaultRowHeight="15" x14ac:dyDescent="0.25"/>
  <cols>
    <col min="1" max="1" width="189.7109375" style="301" customWidth="1"/>
    <col min="2" max="56" width="9.140625" style="300"/>
    <col min="57" max="16384" width="9.140625" style="301"/>
  </cols>
  <sheetData>
    <row r="1" spans="1:56" ht="21.75" customHeight="1" x14ac:dyDescent="0.25"/>
    <row r="2" spans="1:56" x14ac:dyDescent="0.25">
      <c r="A2" s="298"/>
      <c r="B2" s="299"/>
      <c r="C2" s="299"/>
      <c r="D2" s="299"/>
      <c r="E2" s="299"/>
      <c r="F2" s="299"/>
      <c r="G2" s="299"/>
      <c r="H2" s="299"/>
      <c r="I2" s="299"/>
      <c r="J2" s="299"/>
    </row>
    <row r="3" spans="1:56" s="305" customFormat="1" ht="15.75" x14ac:dyDescent="0.25">
      <c r="A3" s="302" t="s">
        <v>161</v>
      </c>
      <c r="B3" s="303"/>
      <c r="C3" s="303"/>
      <c r="D3" s="303"/>
      <c r="E3" s="303"/>
      <c r="F3" s="303"/>
      <c r="G3" s="303"/>
      <c r="H3" s="303"/>
      <c r="I3" s="303"/>
      <c r="J3" s="303"/>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row>
    <row r="4" spans="1:56" ht="14.25" customHeight="1" x14ac:dyDescent="0.25">
      <c r="A4" s="298" t="s">
        <v>141</v>
      </c>
      <c r="B4" s="299"/>
      <c r="C4" s="299"/>
      <c r="D4" s="299"/>
      <c r="E4" s="299"/>
      <c r="F4" s="299"/>
      <c r="G4" s="299"/>
      <c r="H4" s="299"/>
      <c r="I4" s="299"/>
      <c r="J4" s="299"/>
    </row>
    <row r="5" spans="1:56" ht="14.25" customHeight="1" x14ac:dyDescent="0.25">
      <c r="A5" s="298" t="s">
        <v>142</v>
      </c>
      <c r="B5" s="299"/>
      <c r="C5" s="299"/>
      <c r="D5" s="299"/>
      <c r="E5" s="299"/>
      <c r="F5" s="299"/>
      <c r="G5" s="299"/>
      <c r="H5" s="299"/>
      <c r="I5" s="299"/>
      <c r="J5" s="299"/>
    </row>
    <row r="6" spans="1:56" x14ac:dyDescent="0.25">
      <c r="A6" s="298" t="s">
        <v>162</v>
      </c>
      <c r="B6" s="299"/>
      <c r="C6" s="299"/>
      <c r="D6" s="299"/>
      <c r="E6" s="299"/>
      <c r="F6" s="299"/>
      <c r="G6" s="299"/>
      <c r="H6" s="299"/>
      <c r="I6" s="299"/>
      <c r="J6" s="299"/>
    </row>
    <row r="7" spans="1:56" x14ac:dyDescent="0.25">
      <c r="A7" s="306" t="s">
        <v>128</v>
      </c>
      <c r="B7" s="299"/>
      <c r="C7" s="299"/>
      <c r="D7" s="299"/>
      <c r="E7" s="299"/>
      <c r="F7" s="299"/>
      <c r="G7" s="299"/>
      <c r="H7" s="299"/>
      <c r="I7" s="299"/>
      <c r="J7" s="299"/>
    </row>
    <row r="8" spans="1:56" x14ac:dyDescent="0.25">
      <c r="A8" s="306" t="s">
        <v>129</v>
      </c>
      <c r="B8" s="299"/>
      <c r="C8" s="299"/>
      <c r="D8" s="299"/>
      <c r="E8" s="299"/>
      <c r="F8" s="299"/>
      <c r="G8" s="299"/>
      <c r="H8" s="299"/>
      <c r="I8" s="299"/>
      <c r="J8" s="299"/>
    </row>
    <row r="9" spans="1:56" x14ac:dyDescent="0.25">
      <c r="A9" s="306" t="s">
        <v>130</v>
      </c>
      <c r="B9" s="299"/>
      <c r="C9" s="299"/>
      <c r="D9" s="299"/>
      <c r="E9" s="299"/>
      <c r="F9" s="299"/>
      <c r="G9" s="299"/>
      <c r="H9" s="299"/>
      <c r="I9" s="299"/>
      <c r="J9" s="299"/>
    </row>
    <row r="10" spans="1:56" x14ac:dyDescent="0.25">
      <c r="A10" s="306" t="s">
        <v>131</v>
      </c>
      <c r="B10" s="299"/>
      <c r="C10" s="299"/>
      <c r="D10" s="299"/>
      <c r="E10" s="299"/>
      <c r="F10" s="299"/>
      <c r="G10" s="299"/>
      <c r="H10" s="299"/>
      <c r="I10" s="299"/>
      <c r="J10" s="299"/>
    </row>
    <row r="11" spans="1:56" x14ac:dyDescent="0.25">
      <c r="A11" s="306" t="s">
        <v>132</v>
      </c>
      <c r="B11" s="299"/>
      <c r="C11" s="299"/>
      <c r="D11" s="299"/>
      <c r="E11" s="299"/>
      <c r="F11" s="299"/>
      <c r="G11" s="299"/>
      <c r="H11" s="299"/>
      <c r="I11" s="299"/>
      <c r="J11" s="299"/>
    </row>
    <row r="12" spans="1:56" x14ac:dyDescent="0.25">
      <c r="A12" s="306" t="s">
        <v>133</v>
      </c>
      <c r="B12" s="299"/>
      <c r="C12" s="299"/>
      <c r="D12" s="299"/>
      <c r="E12" s="299"/>
      <c r="F12" s="299"/>
      <c r="G12" s="299"/>
      <c r="H12" s="299"/>
      <c r="I12" s="299"/>
      <c r="J12" s="299"/>
    </row>
    <row r="13" spans="1:56" x14ac:dyDescent="0.25">
      <c r="A13" s="306" t="s">
        <v>134</v>
      </c>
      <c r="B13" s="299"/>
      <c r="C13" s="299"/>
      <c r="D13" s="299"/>
      <c r="E13" s="299"/>
      <c r="F13" s="299"/>
      <c r="G13" s="299"/>
      <c r="H13" s="299"/>
      <c r="I13" s="299"/>
      <c r="J13" s="299"/>
    </row>
    <row r="14" spans="1:56" x14ac:dyDescent="0.25">
      <c r="A14" s="298" t="s">
        <v>163</v>
      </c>
      <c r="B14" s="299"/>
      <c r="C14" s="299"/>
      <c r="D14" s="299"/>
      <c r="E14" s="299"/>
      <c r="F14" s="299"/>
      <c r="G14" s="299"/>
      <c r="H14" s="299"/>
      <c r="I14" s="299"/>
      <c r="J14" s="299"/>
    </row>
    <row r="15" spans="1:56" x14ac:dyDescent="0.25">
      <c r="A15" s="307"/>
      <c r="B15" s="299"/>
      <c r="C15" s="299"/>
      <c r="D15" s="299"/>
      <c r="E15" s="299"/>
      <c r="F15" s="299"/>
      <c r="G15" s="299"/>
      <c r="H15" s="299"/>
      <c r="I15" s="299"/>
      <c r="J15" s="299"/>
    </row>
    <row r="16" spans="1:56" x14ac:dyDescent="0.25">
      <c r="A16" s="307" t="s">
        <v>164</v>
      </c>
      <c r="B16" s="299"/>
      <c r="C16" s="299"/>
      <c r="D16" s="299"/>
      <c r="E16" s="299"/>
      <c r="F16" s="299"/>
      <c r="G16" s="299"/>
      <c r="H16" s="299"/>
      <c r="I16" s="299"/>
      <c r="J16" s="299"/>
    </row>
    <row r="17" spans="1:56" x14ac:dyDescent="0.25">
      <c r="A17" s="298"/>
      <c r="B17" s="299"/>
      <c r="C17" s="299"/>
      <c r="D17" s="299"/>
      <c r="E17" s="299"/>
      <c r="F17" s="299"/>
      <c r="G17" s="299"/>
      <c r="H17" s="299"/>
      <c r="I17" s="299"/>
      <c r="J17" s="299"/>
    </row>
    <row r="18" spans="1:56" ht="16.149999999999999" customHeight="1" x14ac:dyDescent="0.25">
      <c r="A18" s="298" t="s">
        <v>165</v>
      </c>
      <c r="B18" s="299"/>
      <c r="C18" s="299"/>
      <c r="D18" s="299"/>
      <c r="E18" s="299"/>
      <c r="F18" s="299"/>
      <c r="G18" s="299"/>
      <c r="H18" s="299"/>
      <c r="I18" s="299"/>
      <c r="J18" s="299"/>
    </row>
    <row r="19" spans="1:56" ht="16.149999999999999" customHeight="1" x14ac:dyDescent="0.25">
      <c r="A19" s="298" t="s">
        <v>166</v>
      </c>
      <c r="B19" s="299"/>
      <c r="C19" s="299"/>
      <c r="D19" s="299"/>
      <c r="E19" s="299"/>
      <c r="F19" s="299"/>
      <c r="G19" s="299"/>
      <c r="H19" s="299"/>
      <c r="I19" s="299"/>
      <c r="J19" s="299"/>
    </row>
    <row r="20" spans="1:56" ht="16.149999999999999" customHeight="1" x14ac:dyDescent="0.25">
      <c r="A20" s="298"/>
      <c r="B20" s="299"/>
      <c r="C20" s="299"/>
      <c r="D20" s="299"/>
      <c r="E20" s="299"/>
      <c r="F20" s="299"/>
      <c r="G20" s="299"/>
      <c r="H20" s="299"/>
      <c r="I20" s="299"/>
      <c r="J20" s="299"/>
    </row>
    <row r="21" spans="1:56" s="305" customFormat="1" ht="15.75" x14ac:dyDescent="0.25">
      <c r="A21" s="308" t="s">
        <v>167</v>
      </c>
      <c r="B21" s="309"/>
      <c r="C21" s="309"/>
      <c r="D21" s="303"/>
      <c r="E21" s="303"/>
      <c r="F21" s="303"/>
      <c r="G21" s="303"/>
      <c r="H21" s="303"/>
      <c r="I21" s="303"/>
      <c r="J21" s="303"/>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row>
    <row r="22" spans="1:56" x14ac:dyDescent="0.25">
      <c r="A22" s="310" t="s">
        <v>137</v>
      </c>
      <c r="B22" s="299"/>
      <c r="C22" s="299"/>
      <c r="D22" s="299"/>
      <c r="E22" s="299"/>
      <c r="F22" s="299"/>
      <c r="G22" s="299"/>
      <c r="H22" s="299"/>
      <c r="I22" s="299"/>
      <c r="J22" s="299"/>
    </row>
    <row r="23" spans="1:56" x14ac:dyDescent="0.25">
      <c r="A23" s="311"/>
      <c r="B23" s="299"/>
      <c r="C23" s="299"/>
      <c r="D23" s="299"/>
      <c r="E23" s="299"/>
      <c r="F23" s="299"/>
      <c r="G23" s="299"/>
      <c r="H23" s="299"/>
      <c r="I23" s="299"/>
      <c r="J23" s="299"/>
    </row>
    <row r="24" spans="1:56" ht="30" x14ac:dyDescent="0.25">
      <c r="A24" s="312" t="s">
        <v>168</v>
      </c>
      <c r="B24" s="299"/>
      <c r="C24" s="299"/>
      <c r="D24" s="299"/>
      <c r="E24" s="299"/>
      <c r="F24" s="299"/>
      <c r="G24" s="299"/>
      <c r="H24" s="299"/>
      <c r="I24" s="299"/>
      <c r="J24" s="299"/>
    </row>
    <row r="25" spans="1:56" x14ac:dyDescent="0.25">
      <c r="A25" s="313" t="s">
        <v>169</v>
      </c>
      <c r="B25" s="314"/>
      <c r="C25" s="299"/>
      <c r="D25" s="299"/>
      <c r="E25" s="299"/>
      <c r="F25" s="299"/>
      <c r="G25" s="299"/>
      <c r="H25" s="299"/>
      <c r="I25" s="299"/>
      <c r="J25" s="299"/>
    </row>
    <row r="26" spans="1:56" x14ac:dyDescent="0.25">
      <c r="A26" s="313"/>
      <c r="B26" s="314"/>
      <c r="C26" s="299"/>
      <c r="D26" s="299"/>
      <c r="E26" s="299"/>
      <c r="F26" s="299"/>
      <c r="G26" s="299"/>
      <c r="H26" s="299"/>
      <c r="I26" s="299"/>
      <c r="J26" s="299"/>
    </row>
    <row r="27" spans="1:56" x14ac:dyDescent="0.25">
      <c r="A27" s="315" t="s">
        <v>170</v>
      </c>
      <c r="B27" s="299"/>
      <c r="C27" s="299"/>
      <c r="D27" s="299"/>
      <c r="E27" s="299"/>
      <c r="F27" s="299"/>
      <c r="G27" s="299"/>
      <c r="H27" s="299"/>
      <c r="I27" s="299"/>
      <c r="J27" s="299"/>
    </row>
    <row r="28" spans="1:56" x14ac:dyDescent="0.25">
      <c r="A28" s="315" t="s">
        <v>171</v>
      </c>
      <c r="B28" s="299"/>
      <c r="C28" s="299"/>
      <c r="D28" s="299"/>
      <c r="E28" s="299"/>
      <c r="F28" s="299"/>
      <c r="G28" s="299"/>
      <c r="H28" s="299"/>
      <c r="I28" s="299"/>
      <c r="J28" s="299"/>
    </row>
    <row r="29" spans="1:56" x14ac:dyDescent="0.25">
      <c r="A29" s="315"/>
      <c r="B29" s="299"/>
      <c r="C29" s="299"/>
      <c r="D29" s="299"/>
      <c r="E29" s="299"/>
      <c r="F29" s="299"/>
      <c r="G29" s="299"/>
      <c r="H29" s="299"/>
      <c r="I29" s="299"/>
      <c r="J29" s="299"/>
    </row>
    <row r="30" spans="1:56" x14ac:dyDescent="0.25">
      <c r="A30" s="315" t="s">
        <v>209</v>
      </c>
      <c r="B30" s="299"/>
      <c r="C30" s="299"/>
      <c r="D30" s="299"/>
      <c r="E30" s="299"/>
      <c r="F30" s="299"/>
      <c r="G30" s="299"/>
      <c r="H30" s="299"/>
      <c r="I30" s="299"/>
      <c r="J30" s="299"/>
    </row>
    <row r="31" spans="1:56" x14ac:dyDescent="0.25">
      <c r="A31" s="315" t="s">
        <v>211</v>
      </c>
      <c r="B31" s="299"/>
      <c r="C31" s="299"/>
      <c r="D31" s="299"/>
      <c r="E31" s="299"/>
      <c r="F31" s="299"/>
      <c r="G31" s="299"/>
      <c r="H31" s="299"/>
      <c r="I31" s="299"/>
      <c r="J31" s="299"/>
    </row>
    <row r="32" spans="1:56" x14ac:dyDescent="0.25">
      <c r="A32" s="315"/>
      <c r="B32" s="299"/>
      <c r="C32" s="299"/>
      <c r="D32" s="299"/>
      <c r="E32" s="299"/>
      <c r="F32" s="299"/>
      <c r="G32" s="299"/>
      <c r="H32" s="299"/>
      <c r="I32" s="299"/>
      <c r="J32" s="299"/>
    </row>
    <row r="33" spans="1:10" x14ac:dyDescent="0.25">
      <c r="A33" s="315" t="s">
        <v>172</v>
      </c>
      <c r="B33" s="299"/>
      <c r="C33" s="299"/>
      <c r="D33" s="299"/>
      <c r="E33" s="299"/>
      <c r="F33" s="299"/>
      <c r="G33" s="299"/>
      <c r="H33" s="299"/>
      <c r="I33" s="299"/>
      <c r="J33" s="299"/>
    </row>
    <row r="34" spans="1:10" x14ac:dyDescent="0.25">
      <c r="A34" s="315"/>
      <c r="B34" s="299"/>
      <c r="C34" s="299"/>
      <c r="D34" s="299"/>
      <c r="E34" s="299"/>
      <c r="F34" s="299"/>
      <c r="G34" s="299"/>
      <c r="H34" s="299"/>
      <c r="I34" s="299"/>
      <c r="J34" s="299"/>
    </row>
    <row r="35" spans="1:10" x14ac:dyDescent="0.25">
      <c r="A35" s="310" t="s">
        <v>173</v>
      </c>
      <c r="B35" s="299"/>
      <c r="C35" s="299"/>
      <c r="D35" s="299"/>
      <c r="E35" s="299"/>
      <c r="F35" s="299"/>
      <c r="G35" s="299"/>
      <c r="H35" s="299"/>
      <c r="I35" s="299"/>
      <c r="J35" s="299"/>
    </row>
    <row r="36" spans="1:10" x14ac:dyDescent="0.25">
      <c r="A36" s="301" t="s">
        <v>174</v>
      </c>
      <c r="B36" s="299"/>
      <c r="C36" s="299"/>
      <c r="D36" s="299"/>
      <c r="E36" s="299"/>
      <c r="F36" s="299"/>
      <c r="G36" s="299"/>
      <c r="H36" s="299"/>
      <c r="I36" s="299"/>
      <c r="J36" s="299"/>
    </row>
    <row r="37" spans="1:10" x14ac:dyDescent="0.25">
      <c r="A37" s="301" t="s">
        <v>175</v>
      </c>
      <c r="B37" s="299"/>
      <c r="C37" s="299"/>
      <c r="D37" s="299"/>
      <c r="E37" s="299"/>
      <c r="F37" s="299"/>
      <c r="G37" s="299"/>
      <c r="H37" s="299"/>
      <c r="I37" s="299"/>
      <c r="J37" s="299"/>
    </row>
    <row r="38" spans="1:10" x14ac:dyDescent="0.25">
      <c r="A38" s="310" t="s">
        <v>176</v>
      </c>
      <c r="B38" s="299"/>
      <c r="C38" s="299"/>
      <c r="D38" s="299"/>
      <c r="E38" s="299"/>
      <c r="F38" s="299"/>
      <c r="G38" s="299"/>
      <c r="H38" s="299"/>
      <c r="I38" s="299"/>
      <c r="J38" s="299"/>
    </row>
    <row r="39" spans="1:10" x14ac:dyDescent="0.25">
      <c r="A39" s="310"/>
      <c r="B39" s="299"/>
      <c r="C39" s="299"/>
      <c r="D39" s="299"/>
      <c r="E39" s="299"/>
      <c r="F39" s="299"/>
      <c r="G39" s="299"/>
      <c r="H39" s="299"/>
      <c r="I39" s="299"/>
      <c r="J39" s="299"/>
    </row>
    <row r="40" spans="1:10" x14ac:dyDescent="0.25">
      <c r="A40" s="315" t="s">
        <v>177</v>
      </c>
      <c r="B40" s="299"/>
      <c r="C40" s="299"/>
      <c r="D40" s="299"/>
      <c r="E40" s="299"/>
      <c r="F40" s="299"/>
      <c r="G40" s="299"/>
      <c r="H40" s="299"/>
      <c r="I40" s="299"/>
      <c r="J40" s="299"/>
    </row>
    <row r="41" spans="1:10" x14ac:dyDescent="0.25">
      <c r="A41" s="316" t="s">
        <v>136</v>
      </c>
      <c r="B41" s="299"/>
      <c r="C41" s="299"/>
      <c r="D41" s="299"/>
      <c r="E41" s="299"/>
      <c r="F41" s="299"/>
      <c r="G41" s="299"/>
      <c r="H41" s="299"/>
      <c r="I41" s="299"/>
      <c r="J41" s="299"/>
    </row>
    <row r="42" spans="1:10" x14ac:dyDescent="0.25">
      <c r="A42" s="317" t="s">
        <v>178</v>
      </c>
      <c r="B42" s="299"/>
      <c r="C42" s="299"/>
      <c r="D42" s="299"/>
      <c r="E42" s="299"/>
      <c r="F42" s="299"/>
      <c r="G42" s="299"/>
      <c r="H42" s="299"/>
      <c r="I42" s="299"/>
      <c r="J42" s="299"/>
    </row>
    <row r="43" spans="1:10" x14ac:dyDescent="0.25">
      <c r="A43" s="318" t="s">
        <v>139</v>
      </c>
      <c r="B43" s="299"/>
      <c r="C43" s="299"/>
      <c r="D43" s="299"/>
      <c r="E43" s="299"/>
      <c r="F43" s="299"/>
      <c r="G43" s="299"/>
      <c r="H43" s="299"/>
      <c r="I43" s="299"/>
      <c r="J43" s="299"/>
    </row>
    <row r="44" spans="1:10" x14ac:dyDescent="0.25">
      <c r="A44" s="318" t="s">
        <v>140</v>
      </c>
      <c r="B44" s="299"/>
      <c r="C44" s="299"/>
      <c r="D44" s="299"/>
      <c r="E44" s="299"/>
      <c r="F44" s="299"/>
      <c r="G44" s="299"/>
      <c r="H44" s="299"/>
      <c r="I44" s="299"/>
      <c r="J44" s="299"/>
    </row>
    <row r="45" spans="1:10" x14ac:dyDescent="0.25">
      <c r="A45" s="318" t="s">
        <v>179</v>
      </c>
      <c r="B45" s="299"/>
      <c r="C45" s="299"/>
      <c r="D45" s="299"/>
      <c r="E45" s="299"/>
      <c r="F45" s="299"/>
      <c r="G45" s="299"/>
      <c r="H45" s="299"/>
      <c r="I45" s="299"/>
      <c r="J45" s="299"/>
    </row>
    <row r="46" spans="1:10" x14ac:dyDescent="0.25">
      <c r="A46" s="318" t="s">
        <v>180</v>
      </c>
      <c r="B46" s="299"/>
      <c r="C46" s="299"/>
      <c r="D46" s="299"/>
      <c r="E46" s="299"/>
      <c r="F46" s="299"/>
      <c r="G46" s="299"/>
      <c r="H46" s="299"/>
      <c r="I46" s="299"/>
      <c r="J46" s="299"/>
    </row>
    <row r="47" spans="1:10" x14ac:dyDescent="0.25">
      <c r="A47" s="318" t="s">
        <v>181</v>
      </c>
      <c r="B47" s="299"/>
      <c r="C47" s="299"/>
      <c r="D47" s="299"/>
      <c r="E47" s="299"/>
      <c r="F47" s="299"/>
      <c r="G47" s="299"/>
      <c r="H47" s="299"/>
      <c r="I47" s="299"/>
      <c r="J47" s="299"/>
    </row>
    <row r="48" spans="1:10" x14ac:dyDescent="0.25">
      <c r="A48" s="318" t="s">
        <v>182</v>
      </c>
      <c r="B48" s="299"/>
      <c r="C48" s="299"/>
      <c r="D48" s="299"/>
      <c r="E48" s="299"/>
      <c r="F48" s="299"/>
      <c r="G48" s="299"/>
      <c r="H48" s="299"/>
      <c r="I48" s="299"/>
      <c r="J48" s="299"/>
    </row>
    <row r="49" spans="1:10" x14ac:dyDescent="0.25">
      <c r="A49" s="318"/>
      <c r="B49" s="299"/>
      <c r="C49" s="299"/>
      <c r="D49" s="299"/>
      <c r="E49" s="299"/>
      <c r="F49" s="299"/>
      <c r="G49" s="299"/>
      <c r="H49" s="299"/>
      <c r="I49" s="299"/>
      <c r="J49" s="299"/>
    </row>
    <row r="50" spans="1:10" x14ac:dyDescent="0.25">
      <c r="A50" s="317" t="s">
        <v>138</v>
      </c>
      <c r="B50" s="299"/>
      <c r="C50" s="299"/>
      <c r="D50" s="299"/>
      <c r="E50" s="299"/>
      <c r="F50" s="299"/>
      <c r="G50" s="299"/>
      <c r="H50" s="299"/>
      <c r="I50" s="299"/>
      <c r="J50" s="299"/>
    </row>
    <row r="51" spans="1:10" x14ac:dyDescent="0.25">
      <c r="A51" s="310" t="s">
        <v>183</v>
      </c>
      <c r="B51" s="299"/>
      <c r="C51" s="299"/>
      <c r="D51" s="299"/>
      <c r="E51" s="299"/>
      <c r="F51" s="299"/>
      <c r="G51" s="299"/>
      <c r="H51" s="299"/>
      <c r="I51" s="299"/>
      <c r="J51" s="299"/>
    </row>
    <row r="52" spans="1:10" x14ac:dyDescent="0.25">
      <c r="A52" s="310"/>
      <c r="B52" s="299"/>
      <c r="C52" s="299"/>
      <c r="D52" s="299"/>
      <c r="E52" s="299"/>
      <c r="F52" s="299"/>
      <c r="G52" s="299"/>
      <c r="H52" s="299"/>
      <c r="I52" s="299"/>
      <c r="J52" s="299"/>
    </row>
    <row r="53" spans="1:10" x14ac:dyDescent="0.25">
      <c r="A53" s="310" t="s">
        <v>184</v>
      </c>
      <c r="B53" s="299"/>
      <c r="C53" s="299"/>
      <c r="D53" s="299"/>
      <c r="E53" s="299"/>
      <c r="F53" s="299"/>
      <c r="G53" s="299"/>
      <c r="H53" s="299"/>
      <c r="I53" s="299"/>
      <c r="J53" s="299"/>
    </row>
    <row r="54" spans="1:10" x14ac:dyDescent="0.25">
      <c r="A54" s="310"/>
      <c r="B54" s="299"/>
      <c r="C54" s="299"/>
      <c r="D54" s="299"/>
      <c r="E54" s="299"/>
      <c r="F54" s="299"/>
      <c r="G54" s="299"/>
      <c r="H54" s="299"/>
      <c r="I54" s="299"/>
      <c r="J54" s="299"/>
    </row>
    <row r="55" spans="1:10" x14ac:dyDescent="0.25">
      <c r="A55" s="310" t="s">
        <v>185</v>
      </c>
      <c r="B55" s="299"/>
      <c r="C55" s="299"/>
      <c r="D55" s="299"/>
      <c r="E55" s="299"/>
      <c r="F55" s="299"/>
      <c r="G55" s="299"/>
      <c r="H55" s="299"/>
      <c r="I55" s="299"/>
      <c r="J55" s="299"/>
    </row>
    <row r="56" spans="1:10" x14ac:dyDescent="0.25">
      <c r="A56" s="310" t="s">
        <v>186</v>
      </c>
      <c r="B56" s="299"/>
      <c r="C56" s="299"/>
      <c r="D56" s="299"/>
      <c r="E56" s="299"/>
      <c r="F56" s="299"/>
      <c r="G56" s="299"/>
      <c r="H56" s="299"/>
      <c r="I56" s="299"/>
      <c r="J56" s="299"/>
    </row>
    <row r="57" spans="1:10" x14ac:dyDescent="0.25">
      <c r="A57" s="310"/>
      <c r="B57" s="299"/>
      <c r="C57" s="299"/>
      <c r="D57" s="299"/>
      <c r="E57" s="299"/>
      <c r="F57" s="299"/>
      <c r="G57" s="299"/>
      <c r="H57" s="299"/>
      <c r="I57" s="299"/>
      <c r="J57" s="299"/>
    </row>
    <row r="58" spans="1:10" x14ac:dyDescent="0.25">
      <c r="A58" s="315" t="s">
        <v>187</v>
      </c>
      <c r="B58" s="299"/>
      <c r="C58" s="299"/>
      <c r="D58" s="299"/>
      <c r="E58" s="299"/>
      <c r="F58" s="299"/>
      <c r="G58" s="299"/>
      <c r="H58" s="299"/>
      <c r="I58" s="299"/>
      <c r="J58" s="299"/>
    </row>
    <row r="59" spans="1:10" x14ac:dyDescent="0.25">
      <c r="A59" s="315" t="s">
        <v>188</v>
      </c>
      <c r="B59" s="299"/>
      <c r="C59" s="299"/>
      <c r="D59" s="299"/>
      <c r="E59" s="299"/>
      <c r="F59" s="299"/>
      <c r="G59" s="299"/>
      <c r="H59" s="299"/>
      <c r="I59" s="299"/>
      <c r="J59" s="299"/>
    </row>
    <row r="60" spans="1:10" x14ac:dyDescent="0.25">
      <c r="A60" s="311" t="s">
        <v>189</v>
      </c>
      <c r="B60" s="299"/>
      <c r="C60" s="299"/>
      <c r="D60" s="299"/>
      <c r="E60" s="299"/>
      <c r="F60" s="299"/>
      <c r="G60" s="299"/>
      <c r="H60" s="299"/>
      <c r="I60" s="299"/>
      <c r="J60" s="299"/>
    </row>
    <row r="61" spans="1:10" x14ac:dyDescent="0.25">
      <c r="A61" s="310" t="s">
        <v>190</v>
      </c>
      <c r="B61" s="299"/>
      <c r="C61" s="299"/>
      <c r="D61" s="299"/>
      <c r="E61" s="299"/>
      <c r="F61" s="299"/>
      <c r="G61" s="299"/>
      <c r="H61" s="299"/>
      <c r="I61" s="299"/>
      <c r="J61" s="299"/>
    </row>
    <row r="62" spans="1:10" x14ac:dyDescent="0.25">
      <c r="A62" s="315" t="s">
        <v>191</v>
      </c>
      <c r="B62" s="299"/>
      <c r="C62" s="299"/>
      <c r="D62" s="299"/>
      <c r="E62" s="299"/>
      <c r="F62" s="299"/>
      <c r="G62" s="299"/>
      <c r="H62" s="299"/>
      <c r="I62" s="299"/>
      <c r="J62" s="299"/>
    </row>
    <row r="63" spans="1:10" x14ac:dyDescent="0.25">
      <c r="A63" s="315" t="s">
        <v>192</v>
      </c>
      <c r="B63" s="299"/>
      <c r="C63" s="299"/>
      <c r="D63" s="299"/>
      <c r="E63" s="299"/>
      <c r="F63" s="299"/>
      <c r="G63" s="299"/>
      <c r="H63" s="299"/>
      <c r="I63" s="299"/>
      <c r="J63" s="299"/>
    </row>
    <row r="64" spans="1:10" x14ac:dyDescent="0.25">
      <c r="A64" s="315"/>
      <c r="B64" s="299"/>
      <c r="C64" s="299"/>
      <c r="D64" s="299"/>
      <c r="E64" s="299"/>
      <c r="F64" s="299"/>
      <c r="G64" s="299"/>
      <c r="H64" s="299"/>
      <c r="I64" s="299"/>
      <c r="J64" s="299"/>
    </row>
    <row r="65" spans="1:10" x14ac:dyDescent="0.25">
      <c r="A65" s="310" t="s">
        <v>193</v>
      </c>
      <c r="B65" s="299"/>
      <c r="C65" s="299"/>
      <c r="D65" s="299"/>
      <c r="E65" s="299"/>
      <c r="F65" s="299"/>
      <c r="G65" s="299"/>
      <c r="H65" s="299"/>
      <c r="I65" s="299"/>
      <c r="J65" s="299"/>
    </row>
    <row r="66" spans="1:10" x14ac:dyDescent="0.25">
      <c r="A66" s="310"/>
      <c r="B66" s="299"/>
      <c r="C66" s="299"/>
      <c r="D66" s="299"/>
      <c r="E66" s="299"/>
      <c r="F66" s="299"/>
      <c r="G66" s="299"/>
      <c r="H66" s="299"/>
      <c r="I66" s="299"/>
      <c r="J66" s="299"/>
    </row>
    <row r="67" spans="1:10" x14ac:dyDescent="0.25">
      <c r="A67" s="315" t="s">
        <v>194</v>
      </c>
      <c r="B67" s="299"/>
      <c r="C67" s="299"/>
      <c r="D67" s="299"/>
      <c r="E67" s="299"/>
      <c r="F67" s="299"/>
      <c r="G67" s="299"/>
      <c r="H67" s="299"/>
      <c r="I67" s="299"/>
      <c r="J67" s="299"/>
    </row>
    <row r="68" spans="1:10" x14ac:dyDescent="0.25">
      <c r="A68" s="310"/>
      <c r="B68" s="299"/>
      <c r="C68" s="299"/>
      <c r="D68" s="299"/>
      <c r="E68" s="299"/>
      <c r="F68" s="299"/>
      <c r="G68" s="299"/>
      <c r="H68" s="299"/>
      <c r="I68" s="299"/>
      <c r="J68" s="299"/>
    </row>
    <row r="69" spans="1:10" x14ac:dyDescent="0.25">
      <c r="A69" s="315" t="s">
        <v>195</v>
      </c>
      <c r="B69" s="299"/>
      <c r="C69" s="299"/>
      <c r="D69" s="299"/>
      <c r="E69" s="299"/>
      <c r="F69" s="299"/>
      <c r="G69" s="299"/>
      <c r="H69" s="299"/>
      <c r="I69" s="299"/>
      <c r="J69" s="299"/>
    </row>
    <row r="70" spans="1:10" x14ac:dyDescent="0.25">
      <c r="A70" s="315" t="s">
        <v>196</v>
      </c>
      <c r="B70" s="299"/>
      <c r="C70" s="299"/>
      <c r="D70" s="299"/>
      <c r="E70" s="299"/>
      <c r="F70" s="299"/>
      <c r="G70" s="299"/>
      <c r="H70" s="299"/>
      <c r="I70" s="299"/>
      <c r="J70" s="299"/>
    </row>
    <row r="71" spans="1:10" x14ac:dyDescent="0.25">
      <c r="A71" s="315"/>
      <c r="B71" s="299"/>
      <c r="C71" s="299"/>
      <c r="D71" s="299"/>
      <c r="E71" s="299"/>
      <c r="F71" s="299"/>
      <c r="G71" s="299"/>
      <c r="H71" s="299"/>
      <c r="I71" s="299"/>
      <c r="J71" s="299"/>
    </row>
    <row r="72" spans="1:10" x14ac:dyDescent="0.25">
      <c r="A72" s="315" t="s">
        <v>197</v>
      </c>
      <c r="B72" s="299"/>
      <c r="C72" s="299"/>
      <c r="D72" s="299"/>
      <c r="E72" s="299"/>
      <c r="F72" s="299"/>
      <c r="G72" s="299"/>
      <c r="H72" s="299"/>
      <c r="I72" s="299"/>
      <c r="J72" s="299"/>
    </row>
    <row r="73" spans="1:10" x14ac:dyDescent="0.25">
      <c r="B73" s="299"/>
      <c r="C73" s="299"/>
      <c r="D73" s="299"/>
      <c r="E73" s="299"/>
      <c r="F73" s="299"/>
      <c r="G73" s="299"/>
      <c r="H73" s="299"/>
      <c r="I73" s="299"/>
      <c r="J73" s="299"/>
    </row>
    <row r="74" spans="1:10" x14ac:dyDescent="0.25">
      <c r="A74" s="319" t="s">
        <v>135</v>
      </c>
      <c r="B74" s="299"/>
      <c r="C74" s="299"/>
      <c r="D74" s="299"/>
      <c r="E74" s="299"/>
      <c r="F74" s="299"/>
      <c r="G74" s="299"/>
      <c r="H74" s="299"/>
      <c r="I74" s="299"/>
      <c r="J74" s="299"/>
    </row>
    <row r="75" spans="1:10" x14ac:dyDescent="0.25">
      <c r="A75" s="310" t="s">
        <v>198</v>
      </c>
      <c r="B75" s="299"/>
      <c r="C75" s="299"/>
      <c r="D75" s="299"/>
      <c r="E75" s="299"/>
      <c r="F75" s="299"/>
      <c r="G75" s="299"/>
      <c r="H75" s="299"/>
      <c r="I75" s="299"/>
      <c r="J75" s="299"/>
    </row>
    <row r="76" spans="1:10" x14ac:dyDescent="0.25">
      <c r="A76" s="310" t="s">
        <v>199</v>
      </c>
      <c r="B76" s="299"/>
      <c r="C76" s="299"/>
      <c r="D76" s="299"/>
      <c r="E76" s="299"/>
      <c r="F76" s="299"/>
      <c r="G76" s="299"/>
      <c r="H76" s="299"/>
      <c r="I76" s="299"/>
      <c r="J76" s="299"/>
    </row>
    <row r="77" spans="1:10" x14ac:dyDescent="0.25">
      <c r="A77" s="310" t="s">
        <v>200</v>
      </c>
      <c r="B77" s="299"/>
      <c r="C77" s="299"/>
      <c r="D77" s="299"/>
      <c r="E77" s="299"/>
      <c r="F77" s="299"/>
      <c r="G77" s="299"/>
      <c r="H77" s="299"/>
      <c r="I77" s="299"/>
      <c r="J77" s="299"/>
    </row>
    <row r="78" spans="1:10" x14ac:dyDescent="0.25">
      <c r="A78" s="310" t="s">
        <v>201</v>
      </c>
      <c r="B78" s="299"/>
      <c r="C78" s="299"/>
      <c r="D78" s="299"/>
      <c r="E78" s="299"/>
      <c r="F78" s="299"/>
      <c r="G78" s="299"/>
      <c r="H78" s="299"/>
      <c r="I78" s="299"/>
      <c r="J78" s="299"/>
    </row>
    <row r="79" spans="1:10" x14ac:dyDescent="0.25">
      <c r="A79" s="310"/>
      <c r="B79" s="299"/>
      <c r="C79" s="299"/>
      <c r="D79" s="299"/>
      <c r="E79" s="299"/>
      <c r="F79" s="299"/>
      <c r="G79" s="299"/>
      <c r="H79" s="299"/>
      <c r="I79" s="299"/>
      <c r="J79" s="299"/>
    </row>
    <row r="80" spans="1:10" x14ac:dyDescent="0.25">
      <c r="B80" s="299"/>
      <c r="C80" s="299"/>
      <c r="D80" s="299"/>
      <c r="E80" s="299"/>
      <c r="F80" s="299"/>
      <c r="G80" s="299"/>
      <c r="H80" s="299"/>
      <c r="I80" s="299"/>
      <c r="J80" s="299"/>
    </row>
    <row r="81" spans="2:10" x14ac:dyDescent="0.25">
      <c r="B81" s="299"/>
      <c r="C81" s="299"/>
      <c r="D81" s="299"/>
      <c r="E81" s="299"/>
      <c r="F81" s="299"/>
      <c r="G81" s="299"/>
      <c r="H81" s="299"/>
      <c r="I81" s="299"/>
      <c r="J81" s="299"/>
    </row>
    <row r="82" spans="2:10" x14ac:dyDescent="0.25">
      <c r="B82" s="299"/>
      <c r="C82" s="299"/>
      <c r="D82" s="299"/>
      <c r="E82" s="299"/>
      <c r="F82" s="299"/>
      <c r="G82" s="299"/>
      <c r="H82" s="299"/>
      <c r="I82" s="299"/>
      <c r="J82" s="299"/>
    </row>
    <row r="83" spans="2:10" x14ac:dyDescent="0.25">
      <c r="B83" s="299"/>
      <c r="C83" s="299"/>
      <c r="D83" s="299"/>
      <c r="E83" s="299"/>
      <c r="F83" s="299"/>
      <c r="G83" s="299"/>
      <c r="H83" s="299"/>
      <c r="I83" s="299"/>
      <c r="J83" s="299"/>
    </row>
    <row r="84" spans="2:10" x14ac:dyDescent="0.25">
      <c r="B84" s="299"/>
      <c r="C84" s="299"/>
      <c r="D84" s="299"/>
      <c r="E84" s="299"/>
      <c r="F84" s="299"/>
      <c r="G84" s="299"/>
      <c r="H84" s="299"/>
      <c r="I84" s="299"/>
      <c r="J84" s="299"/>
    </row>
    <row r="85" spans="2:10" x14ac:dyDescent="0.25">
      <c r="B85" s="299"/>
      <c r="C85" s="299"/>
      <c r="D85" s="299"/>
      <c r="E85" s="299"/>
      <c r="F85" s="299"/>
      <c r="G85" s="299"/>
      <c r="H85" s="299"/>
      <c r="I85" s="299"/>
      <c r="J85" s="299"/>
    </row>
    <row r="86" spans="2:10" x14ac:dyDescent="0.25">
      <c r="B86" s="299"/>
      <c r="C86" s="299"/>
      <c r="D86" s="299"/>
      <c r="E86" s="299"/>
      <c r="F86" s="299"/>
      <c r="G86" s="299"/>
      <c r="H86" s="299"/>
      <c r="I86" s="299"/>
      <c r="J86" s="299"/>
    </row>
    <row r="87" spans="2:10" x14ac:dyDescent="0.25">
      <c r="B87" s="299"/>
      <c r="C87" s="299"/>
      <c r="D87" s="299"/>
      <c r="E87" s="299"/>
      <c r="F87" s="299"/>
      <c r="G87" s="299"/>
      <c r="H87" s="299"/>
      <c r="I87" s="299"/>
      <c r="J87" s="299"/>
    </row>
    <row r="88" spans="2:10" x14ac:dyDescent="0.25">
      <c r="B88" s="299"/>
      <c r="C88" s="299"/>
      <c r="D88" s="299"/>
      <c r="E88" s="299"/>
      <c r="F88" s="299"/>
      <c r="G88" s="299"/>
      <c r="H88" s="299"/>
      <c r="I88" s="299"/>
      <c r="J88" s="299"/>
    </row>
    <row r="89" spans="2:10" x14ac:dyDescent="0.25">
      <c r="B89" s="299"/>
      <c r="C89" s="299"/>
      <c r="D89" s="299"/>
      <c r="E89" s="299"/>
      <c r="F89" s="299"/>
      <c r="G89" s="299"/>
      <c r="H89" s="299"/>
      <c r="I89" s="299"/>
      <c r="J89" s="299"/>
    </row>
    <row r="90" spans="2:10" x14ac:dyDescent="0.25">
      <c r="B90" s="299"/>
      <c r="C90" s="299"/>
      <c r="D90" s="299"/>
      <c r="E90" s="299"/>
      <c r="F90" s="299"/>
      <c r="G90" s="299"/>
      <c r="H90" s="299"/>
      <c r="I90" s="299"/>
      <c r="J90" s="299"/>
    </row>
    <row r="91" spans="2:10" x14ac:dyDescent="0.25">
      <c r="B91" s="299"/>
      <c r="C91" s="299"/>
      <c r="D91" s="299"/>
      <c r="E91" s="299"/>
      <c r="F91" s="299"/>
      <c r="G91" s="299"/>
      <c r="H91" s="299"/>
      <c r="I91" s="299"/>
      <c r="J91" s="299"/>
    </row>
  </sheetData>
  <sheetProtection sheet="1" objects="1" scenarios="1"/>
  <pageMargins left="0.15748031496062992" right="0.15748031496062992" top="0.74803149606299213" bottom="0.74803149606299213" header="0.31496062992125984" footer="0.31496062992125984"/>
  <pageSetup paperSize="9" scale="64"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CC"/>
  </sheetPr>
  <dimension ref="A1:AB166"/>
  <sheetViews>
    <sheetView showGridLines="0" tabSelected="1" zoomScale="110" zoomScaleNormal="110" workbookViewId="0">
      <selection activeCell="V6" sqref="V6"/>
    </sheetView>
  </sheetViews>
  <sheetFormatPr defaultRowHeight="12" x14ac:dyDescent="0.2"/>
  <cols>
    <col min="1" max="1" width="2.28515625" customWidth="1"/>
    <col min="2" max="2" width="16.42578125" customWidth="1"/>
    <col min="3" max="3" width="16" customWidth="1"/>
    <col min="4" max="4" width="9.28515625" customWidth="1"/>
    <col min="5" max="5" width="11.42578125" customWidth="1"/>
    <col min="6" max="6" width="8.42578125" customWidth="1"/>
    <col min="7" max="9" width="12.7109375" customWidth="1"/>
    <col min="10" max="11" width="12.42578125" customWidth="1"/>
    <col min="13" max="15" width="12.28515625" customWidth="1"/>
  </cols>
  <sheetData>
    <row r="1" spans="1:28" ht="22.5" customHeight="1" x14ac:dyDescent="0.2">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row>
    <row r="2" spans="1:28" x14ac:dyDescent="0.2">
      <c r="A2" s="189"/>
      <c r="B2" s="190"/>
      <c r="C2" s="190"/>
      <c r="D2" s="190"/>
      <c r="E2" s="190"/>
      <c r="F2" s="190"/>
      <c r="G2" s="190"/>
      <c r="H2" s="190"/>
      <c r="I2" s="190"/>
      <c r="J2" s="190"/>
      <c r="K2" s="190"/>
      <c r="L2" s="189"/>
      <c r="M2" s="189"/>
      <c r="N2" s="189"/>
      <c r="O2" s="189"/>
      <c r="P2" s="189"/>
      <c r="Q2" s="189"/>
      <c r="R2" s="189"/>
      <c r="S2" s="189"/>
      <c r="T2" s="189"/>
      <c r="U2" s="189"/>
      <c r="V2" s="189"/>
      <c r="W2" s="189"/>
      <c r="X2" s="189"/>
      <c r="Y2" s="189"/>
      <c r="Z2" s="189"/>
      <c r="AA2" s="189"/>
      <c r="AB2" s="189"/>
    </row>
    <row r="3" spans="1:28" ht="18.75" x14ac:dyDescent="0.3">
      <c r="A3" s="189"/>
      <c r="B3" s="191" t="s">
        <v>59</v>
      </c>
      <c r="C3" s="192"/>
      <c r="D3" s="193"/>
      <c r="E3" s="193"/>
      <c r="F3" s="296"/>
      <c r="G3" s="193"/>
      <c r="H3" s="296"/>
      <c r="I3" s="297" t="s">
        <v>159</v>
      </c>
      <c r="J3" s="406"/>
      <c r="K3" s="407"/>
      <c r="L3" s="189"/>
      <c r="M3" s="189"/>
      <c r="N3" s="189"/>
      <c r="O3" s="189"/>
      <c r="P3" s="189"/>
      <c r="Q3" s="189"/>
      <c r="R3" s="189"/>
      <c r="S3" s="189"/>
      <c r="T3" s="189"/>
      <c r="U3" s="189"/>
      <c r="V3" s="189"/>
      <c r="W3" s="189"/>
      <c r="X3" s="189"/>
      <c r="Y3" s="189"/>
      <c r="Z3" s="189"/>
      <c r="AA3" s="189"/>
      <c r="AB3" s="189"/>
    </row>
    <row r="4" spans="1:28" ht="2.1" customHeight="1" x14ac:dyDescent="0.3">
      <c r="A4" s="189"/>
      <c r="B4" s="195"/>
      <c r="C4" s="195"/>
      <c r="D4" s="190"/>
      <c r="E4" s="190"/>
      <c r="F4" s="190"/>
      <c r="G4" s="190"/>
      <c r="H4" s="190"/>
      <c r="I4" s="190"/>
      <c r="J4" s="190"/>
      <c r="K4" s="190"/>
      <c r="L4" s="189"/>
      <c r="M4" s="189"/>
      <c r="N4" s="189"/>
      <c r="O4" s="189"/>
      <c r="P4" s="189"/>
      <c r="Q4" s="189"/>
      <c r="R4" s="189"/>
      <c r="S4" s="189"/>
      <c r="T4" s="189"/>
      <c r="U4" s="189"/>
      <c r="V4" s="189"/>
      <c r="W4" s="189"/>
      <c r="X4" s="189"/>
      <c r="Y4" s="189"/>
      <c r="Z4" s="189"/>
      <c r="AA4" s="189"/>
      <c r="AB4" s="189"/>
    </row>
    <row r="5" spans="1:28" ht="12.75" customHeight="1" x14ac:dyDescent="0.2">
      <c r="A5" s="189"/>
      <c r="B5" s="381" t="s">
        <v>206</v>
      </c>
      <c r="C5" s="382"/>
      <c r="D5" s="378" t="s">
        <v>61</v>
      </c>
      <c r="E5" s="378"/>
      <c r="F5" s="378" t="s">
        <v>62</v>
      </c>
      <c r="G5" s="378"/>
      <c r="H5" s="378" t="s">
        <v>63</v>
      </c>
      <c r="I5" s="378"/>
      <c r="J5" s="382" t="s">
        <v>64</v>
      </c>
      <c r="K5" s="414"/>
      <c r="L5" s="189"/>
      <c r="M5" s="189"/>
      <c r="N5" s="189"/>
      <c r="O5" s="189"/>
      <c r="P5" s="189"/>
      <c r="Q5" s="189"/>
      <c r="R5" s="189"/>
      <c r="S5" s="189"/>
      <c r="T5" s="189"/>
      <c r="U5" s="189"/>
      <c r="V5" s="189"/>
      <c r="W5" s="189"/>
      <c r="X5" s="189"/>
      <c r="Y5" s="189"/>
      <c r="Z5" s="189"/>
      <c r="AA5" s="189"/>
      <c r="AB5" s="189"/>
    </row>
    <row r="6" spans="1:28" ht="30.75" customHeight="1" x14ac:dyDescent="0.2">
      <c r="A6" s="189"/>
      <c r="B6" s="398"/>
      <c r="C6" s="399"/>
      <c r="D6" s="370"/>
      <c r="E6" s="371"/>
      <c r="F6" s="370"/>
      <c r="G6" s="371"/>
      <c r="H6" s="370"/>
      <c r="I6" s="371"/>
      <c r="J6" s="399"/>
      <c r="K6" s="422"/>
      <c r="L6" s="189"/>
      <c r="M6" s="189"/>
      <c r="N6" s="189"/>
      <c r="O6" s="189"/>
      <c r="P6" s="189"/>
      <c r="Q6" s="189"/>
      <c r="R6" s="189"/>
      <c r="S6" s="189"/>
      <c r="T6" s="189"/>
      <c r="U6" s="189"/>
      <c r="V6" s="189"/>
      <c r="W6" s="189"/>
      <c r="X6" s="189"/>
      <c r="Y6" s="189"/>
      <c r="Z6" s="189"/>
      <c r="AA6" s="189"/>
      <c r="AB6" s="189"/>
    </row>
    <row r="7" spans="1:28" ht="9.4" customHeight="1" x14ac:dyDescent="0.2">
      <c r="A7" s="189"/>
      <c r="B7" s="190"/>
      <c r="C7" s="190"/>
      <c r="D7" s="190"/>
      <c r="E7" s="190"/>
      <c r="F7" s="190"/>
      <c r="G7" s="190"/>
      <c r="H7" s="190"/>
      <c r="I7" s="190"/>
      <c r="J7" s="190"/>
      <c r="K7" s="190"/>
      <c r="L7" s="189"/>
      <c r="M7" s="189"/>
      <c r="N7" s="189"/>
      <c r="O7" s="189"/>
      <c r="P7" s="189"/>
      <c r="Q7" s="189"/>
      <c r="R7" s="189"/>
      <c r="S7" s="189"/>
      <c r="T7" s="189"/>
      <c r="U7" s="189"/>
      <c r="V7" s="189"/>
      <c r="W7" s="189"/>
      <c r="X7" s="189"/>
      <c r="Y7" s="189"/>
      <c r="Z7" s="189"/>
      <c r="AA7" s="189"/>
      <c r="AB7" s="189"/>
    </row>
    <row r="8" spans="1:28" ht="18.75" x14ac:dyDescent="0.3">
      <c r="A8" s="189"/>
      <c r="B8" s="191" t="s">
        <v>69</v>
      </c>
      <c r="C8" s="192"/>
      <c r="D8" s="193"/>
      <c r="E8" s="193"/>
      <c r="F8" s="193"/>
      <c r="G8" s="193"/>
      <c r="H8" s="193"/>
      <c r="I8" s="193"/>
      <c r="J8" s="193"/>
      <c r="K8" s="194"/>
      <c r="L8" s="189"/>
      <c r="M8" s="189"/>
      <c r="N8" s="189"/>
      <c r="O8" s="189"/>
      <c r="P8" s="189"/>
      <c r="Q8" s="189"/>
      <c r="R8" s="189"/>
      <c r="S8" s="189"/>
      <c r="T8" s="189"/>
      <c r="U8" s="189"/>
      <c r="V8" s="189"/>
      <c r="W8" s="189"/>
      <c r="X8" s="189"/>
      <c r="Y8" s="189"/>
      <c r="Z8" s="189"/>
      <c r="AA8" s="189"/>
      <c r="AB8" s="189"/>
    </row>
    <row r="9" spans="1:28" ht="2.1" customHeight="1" x14ac:dyDescent="0.3">
      <c r="A9" s="189"/>
      <c r="B9" s="195"/>
      <c r="C9" s="195"/>
      <c r="D9" s="190"/>
      <c r="E9" s="190"/>
      <c r="F9" s="190"/>
      <c r="G9" s="190"/>
      <c r="H9" s="190"/>
      <c r="I9" s="190"/>
      <c r="J9" s="190"/>
      <c r="K9" s="190"/>
      <c r="L9" s="189"/>
      <c r="M9" s="189"/>
      <c r="N9" s="189"/>
      <c r="O9" s="189"/>
      <c r="P9" s="189"/>
      <c r="Q9" s="189"/>
      <c r="R9" s="189"/>
      <c r="S9" s="189"/>
      <c r="T9" s="189"/>
      <c r="U9" s="189"/>
      <c r="V9" s="189"/>
      <c r="W9" s="189"/>
      <c r="X9" s="189"/>
      <c r="Y9" s="189"/>
      <c r="Z9" s="189"/>
      <c r="AA9" s="189"/>
      <c r="AB9" s="189"/>
    </row>
    <row r="10" spans="1:28" ht="24" customHeight="1" x14ac:dyDescent="0.2">
      <c r="A10" s="189"/>
      <c r="B10" s="381" t="s">
        <v>65</v>
      </c>
      <c r="C10" s="382"/>
      <c r="D10" s="378" t="s">
        <v>82</v>
      </c>
      <c r="E10" s="378"/>
      <c r="F10" s="378" t="s">
        <v>101</v>
      </c>
      <c r="G10" s="413"/>
      <c r="H10" s="378" t="s">
        <v>66</v>
      </c>
      <c r="I10" s="413"/>
      <c r="J10" s="246" t="s">
        <v>67</v>
      </c>
      <c r="K10" s="248" t="s">
        <v>68</v>
      </c>
      <c r="L10" s="189"/>
      <c r="M10" s="189"/>
      <c r="N10" s="189"/>
      <c r="O10" s="189"/>
      <c r="P10" s="189"/>
      <c r="Q10" s="189"/>
      <c r="R10" s="189"/>
      <c r="S10" s="189"/>
      <c r="T10" s="189"/>
      <c r="U10" s="189"/>
      <c r="V10" s="189"/>
      <c r="W10" s="189"/>
      <c r="X10" s="189"/>
      <c r="Y10" s="189"/>
      <c r="Z10" s="189"/>
      <c r="AA10" s="189"/>
      <c r="AB10" s="189"/>
    </row>
    <row r="11" spans="1:28" ht="16.350000000000001" customHeight="1" x14ac:dyDescent="0.2">
      <c r="A11" s="189"/>
      <c r="B11" s="400"/>
      <c r="C11" s="401"/>
      <c r="D11" s="379"/>
      <c r="E11" s="380"/>
      <c r="F11" s="379"/>
      <c r="G11" s="411"/>
      <c r="H11" s="380"/>
      <c r="I11" s="411"/>
      <c r="J11" s="249"/>
      <c r="K11" s="211"/>
      <c r="L11" s="189"/>
      <c r="M11" s="189"/>
      <c r="N11" s="189"/>
      <c r="O11" s="189"/>
      <c r="P11" s="189"/>
      <c r="Q11" s="189"/>
      <c r="R11" s="189"/>
      <c r="S11" s="189"/>
      <c r="T11" s="189"/>
      <c r="U11" s="189"/>
      <c r="V11" s="189"/>
      <c r="W11" s="189"/>
      <c r="X11" s="189"/>
      <c r="Y11" s="189"/>
      <c r="Z11" s="189"/>
      <c r="AA11" s="189"/>
      <c r="AB11" s="189"/>
    </row>
    <row r="12" spans="1:28" ht="9.4" customHeight="1" x14ac:dyDescent="0.2">
      <c r="A12" s="189"/>
      <c r="B12" s="190"/>
      <c r="C12" s="190"/>
      <c r="D12" s="190"/>
      <c r="E12" s="190"/>
      <c r="F12" s="190"/>
      <c r="G12" s="190"/>
      <c r="H12" s="190"/>
      <c r="I12" s="190"/>
      <c r="J12" s="190"/>
      <c r="K12" s="190"/>
      <c r="L12" s="189"/>
      <c r="M12" s="189"/>
      <c r="N12" s="189"/>
      <c r="O12" s="189"/>
      <c r="P12" s="189"/>
      <c r="Q12" s="189"/>
      <c r="R12" s="189"/>
      <c r="S12" s="189"/>
      <c r="T12" s="189"/>
      <c r="U12" s="189"/>
      <c r="V12" s="189"/>
      <c r="W12" s="189"/>
      <c r="X12" s="189"/>
      <c r="Y12" s="189"/>
      <c r="Z12" s="189"/>
      <c r="AA12" s="189"/>
      <c r="AB12" s="189"/>
    </row>
    <row r="13" spans="1:28" ht="18.75" x14ac:dyDescent="0.3">
      <c r="A13" s="189"/>
      <c r="B13" s="191" t="s">
        <v>205</v>
      </c>
      <c r="C13" s="192"/>
      <c r="D13" s="193"/>
      <c r="E13" s="193"/>
      <c r="F13" s="193"/>
      <c r="G13" s="193"/>
      <c r="H13" s="193"/>
      <c r="I13" s="193" t="s">
        <v>60</v>
      </c>
      <c r="J13" s="193"/>
      <c r="K13" s="194" t="s">
        <v>60</v>
      </c>
      <c r="L13" s="189"/>
      <c r="M13" s="189"/>
      <c r="N13" s="189"/>
      <c r="O13" s="189"/>
      <c r="P13" s="189"/>
      <c r="Q13" s="189"/>
      <c r="R13" s="189"/>
      <c r="S13" s="189"/>
      <c r="T13" s="189"/>
      <c r="U13" s="189"/>
      <c r="V13" s="189"/>
      <c r="W13" s="189"/>
      <c r="X13" s="189"/>
      <c r="Y13" s="189"/>
      <c r="Z13" s="189"/>
      <c r="AA13" s="189"/>
      <c r="AB13" s="189"/>
    </row>
    <row r="14" spans="1:28" ht="2.1" customHeight="1" x14ac:dyDescent="0.3">
      <c r="A14" s="189"/>
      <c r="B14" s="195"/>
      <c r="C14" s="195"/>
      <c r="D14" s="190"/>
      <c r="E14" s="190"/>
      <c r="F14" s="190"/>
      <c r="G14" s="190"/>
      <c r="H14" s="190"/>
      <c r="I14" s="190"/>
      <c r="J14" s="190"/>
      <c r="K14" s="190"/>
      <c r="L14" s="189"/>
      <c r="M14" s="189"/>
      <c r="N14" s="189"/>
      <c r="O14" s="189"/>
      <c r="P14" s="189"/>
      <c r="Q14" s="189"/>
      <c r="R14" s="189"/>
      <c r="S14" s="189"/>
      <c r="T14" s="189"/>
      <c r="U14" s="189"/>
      <c r="V14" s="189"/>
      <c r="W14" s="189"/>
      <c r="X14" s="189"/>
      <c r="Y14" s="189"/>
      <c r="Z14" s="189"/>
      <c r="AA14" s="189"/>
      <c r="AB14" s="189"/>
    </row>
    <row r="15" spans="1:28" ht="13.15" customHeight="1" x14ac:dyDescent="0.2">
      <c r="A15" s="189"/>
      <c r="B15" s="404" t="s">
        <v>70</v>
      </c>
      <c r="C15" s="405"/>
      <c r="D15" s="390" t="s">
        <v>71</v>
      </c>
      <c r="E15" s="390"/>
      <c r="F15" s="390" t="s">
        <v>13</v>
      </c>
      <c r="G15" s="390"/>
      <c r="H15" s="390" t="s">
        <v>127</v>
      </c>
      <c r="I15" s="390"/>
      <c r="J15" s="390" t="s">
        <v>160</v>
      </c>
      <c r="K15" s="408"/>
      <c r="L15" s="189"/>
      <c r="M15" s="189"/>
      <c r="N15" s="189"/>
      <c r="O15" s="189"/>
      <c r="P15" s="189"/>
      <c r="Q15" s="189"/>
      <c r="R15" s="189"/>
      <c r="S15" s="189"/>
      <c r="T15" s="189"/>
      <c r="U15" s="189"/>
      <c r="V15" s="189"/>
      <c r="W15" s="189"/>
      <c r="X15" s="189"/>
      <c r="Y15" s="189"/>
      <c r="Z15" s="189"/>
      <c r="AA15" s="189"/>
      <c r="AB15" s="189"/>
    </row>
    <row r="16" spans="1:28" ht="13.15" customHeight="1" x14ac:dyDescent="0.2">
      <c r="A16" s="189"/>
      <c r="B16" s="372"/>
      <c r="C16" s="373"/>
      <c r="D16" s="412"/>
      <c r="E16" s="412"/>
      <c r="F16" s="373"/>
      <c r="G16" s="373"/>
      <c r="H16" s="391"/>
      <c r="I16" s="391"/>
      <c r="J16" s="409"/>
      <c r="K16" s="410"/>
      <c r="L16" s="189"/>
      <c r="M16" s="189"/>
      <c r="N16" s="189"/>
      <c r="O16" s="189"/>
      <c r="P16" s="189"/>
      <c r="Q16" s="189"/>
      <c r="R16" s="189"/>
      <c r="S16" s="189"/>
      <c r="T16" s="189"/>
      <c r="U16" s="189"/>
      <c r="V16" s="189"/>
      <c r="W16" s="189"/>
      <c r="X16" s="189"/>
      <c r="Y16" s="189"/>
      <c r="Z16" s="189"/>
      <c r="AA16" s="189"/>
      <c r="AB16" s="189"/>
    </row>
    <row r="17" spans="1:28" ht="13.15" customHeight="1" x14ac:dyDescent="0.2">
      <c r="A17" s="189"/>
      <c r="B17" s="374" t="s">
        <v>73</v>
      </c>
      <c r="C17" s="375"/>
      <c r="D17" s="384" t="str">
        <f>IF(B18="El","Drivmedelpris (kr/kWh)",IF(B18="Annat gasbränsle än gasol","Drivmedelpris (kr/kg)","Drivmedelpris (kr/liter)"))</f>
        <v>Drivmedelpris (kr/liter)</v>
      </c>
      <c r="E17" s="417"/>
      <c r="F17" s="383" t="s">
        <v>229</v>
      </c>
      <c r="G17" s="383"/>
      <c r="H17" s="383" t="s">
        <v>72</v>
      </c>
      <c r="I17" s="384"/>
      <c r="J17" s="415"/>
      <c r="K17" s="416"/>
      <c r="L17" s="189"/>
      <c r="M17" s="189"/>
      <c r="N17" s="189"/>
      <c r="O17" s="189"/>
      <c r="P17" s="189"/>
      <c r="Q17" s="189"/>
      <c r="R17" s="189"/>
      <c r="S17" s="189"/>
      <c r="T17" s="189"/>
      <c r="U17" s="189"/>
      <c r="V17" s="189"/>
      <c r="W17" s="189"/>
      <c r="X17" s="189"/>
      <c r="Y17" s="189"/>
      <c r="Z17" s="189"/>
      <c r="AA17" s="189"/>
      <c r="AB17" s="189"/>
    </row>
    <row r="18" spans="1:28" ht="13.15" customHeight="1" x14ac:dyDescent="0.2">
      <c r="A18" s="189"/>
      <c r="B18" s="376"/>
      <c r="C18" s="377"/>
      <c r="D18" s="418"/>
      <c r="E18" s="419"/>
      <c r="F18" s="380"/>
      <c r="G18" s="380"/>
      <c r="H18" s="380"/>
      <c r="I18" s="385"/>
      <c r="J18" s="420"/>
      <c r="K18" s="421"/>
      <c r="L18" s="329"/>
      <c r="M18" s="189"/>
      <c r="N18" s="189"/>
      <c r="O18" s="189"/>
      <c r="P18" s="189"/>
      <c r="Q18" s="189"/>
      <c r="R18" s="189"/>
      <c r="S18" s="189"/>
      <c r="T18" s="189"/>
      <c r="U18" s="189"/>
      <c r="V18" s="189"/>
      <c r="W18" s="189"/>
      <c r="X18" s="189"/>
      <c r="Y18" s="189"/>
      <c r="Z18" s="189"/>
      <c r="AA18" s="189"/>
      <c r="AB18" s="189"/>
    </row>
    <row r="19" spans="1:28" ht="23.65" customHeight="1" x14ac:dyDescent="0.2">
      <c r="A19" s="189"/>
      <c r="B19" s="190"/>
      <c r="C19" s="190"/>
      <c r="D19" s="190"/>
      <c r="E19" s="190"/>
      <c r="F19" s="190"/>
      <c r="G19" s="190"/>
      <c r="H19" s="190"/>
      <c r="I19" s="190"/>
      <c r="J19" s="190"/>
      <c r="K19" s="190"/>
      <c r="L19" s="189"/>
      <c r="M19" s="189"/>
      <c r="N19" s="189"/>
      <c r="O19" s="189"/>
      <c r="P19" s="189"/>
      <c r="Q19" s="189"/>
      <c r="R19" s="189"/>
      <c r="S19" s="189"/>
      <c r="T19" s="189"/>
      <c r="U19" s="189"/>
      <c r="V19" s="189"/>
      <c r="W19" s="189"/>
      <c r="X19" s="189"/>
      <c r="Y19" s="189"/>
      <c r="Z19" s="189"/>
      <c r="AA19" s="189"/>
      <c r="AB19" s="189"/>
    </row>
    <row r="20" spans="1:28" ht="18.75" x14ac:dyDescent="0.3">
      <c r="A20" s="189"/>
      <c r="B20" s="191" t="s">
        <v>219</v>
      </c>
      <c r="C20" s="192"/>
      <c r="D20" s="193"/>
      <c r="E20" s="193"/>
      <c r="F20" s="193"/>
      <c r="G20" s="193"/>
      <c r="H20" s="193"/>
      <c r="I20" s="193"/>
      <c r="J20" s="196"/>
      <c r="K20" s="197"/>
      <c r="L20" s="189"/>
      <c r="M20" s="189"/>
      <c r="N20" s="189"/>
      <c r="O20" s="189"/>
      <c r="P20" s="189"/>
      <c r="Q20" s="189"/>
      <c r="R20" s="189"/>
      <c r="S20" s="189"/>
      <c r="T20" s="189"/>
      <c r="U20" s="189"/>
      <c r="V20" s="189"/>
      <c r="W20" s="189"/>
      <c r="X20" s="189"/>
      <c r="Y20" s="189"/>
      <c r="Z20" s="189"/>
      <c r="AA20" s="189"/>
      <c r="AB20" s="189"/>
    </row>
    <row r="21" spans="1:28" ht="2.1" customHeight="1" x14ac:dyDescent="0.3">
      <c r="A21" s="189"/>
      <c r="B21" s="195"/>
      <c r="C21" s="195"/>
      <c r="D21" s="190"/>
      <c r="E21" s="190"/>
      <c r="F21" s="190"/>
      <c r="G21" s="190"/>
      <c r="H21" s="190"/>
      <c r="I21" s="190"/>
      <c r="J21" s="190"/>
      <c r="K21" s="190"/>
      <c r="L21" s="189"/>
      <c r="M21" s="189"/>
      <c r="N21" s="189"/>
      <c r="O21" s="189"/>
      <c r="P21" s="189"/>
      <c r="Q21" s="189"/>
      <c r="R21" s="189"/>
      <c r="S21" s="189"/>
      <c r="T21" s="189"/>
      <c r="U21" s="189"/>
      <c r="V21" s="189"/>
      <c r="W21" s="189"/>
      <c r="X21" s="189"/>
      <c r="Y21" s="189"/>
      <c r="Z21" s="189"/>
      <c r="AA21" s="189"/>
      <c r="AB21" s="189"/>
    </row>
    <row r="22" spans="1:28" ht="13.35" customHeight="1" x14ac:dyDescent="0.2">
      <c r="A22" s="189"/>
      <c r="B22" s="276" t="s">
        <v>102</v>
      </c>
      <c r="C22" s="277" t="s">
        <v>98</v>
      </c>
      <c r="D22" s="278" t="s">
        <v>74</v>
      </c>
      <c r="E22" s="278" t="s">
        <v>76</v>
      </c>
      <c r="F22" s="278" t="s">
        <v>75</v>
      </c>
      <c r="G22" s="278" t="s">
        <v>88</v>
      </c>
      <c r="H22" s="278" t="s">
        <v>97</v>
      </c>
      <c r="I22" s="278"/>
      <c r="J22" s="278" t="s">
        <v>100</v>
      </c>
      <c r="K22" s="279"/>
      <c r="L22" s="189"/>
      <c r="M22" s="189"/>
      <c r="N22" s="189"/>
      <c r="O22" s="189"/>
      <c r="P22" s="189"/>
      <c r="Q22" s="189"/>
      <c r="R22" s="189"/>
      <c r="S22" s="189"/>
      <c r="T22" s="189"/>
      <c r="U22" s="189"/>
      <c r="V22" s="189"/>
      <c r="W22" s="189"/>
      <c r="X22" s="189"/>
      <c r="Y22" s="189"/>
      <c r="Z22" s="189"/>
      <c r="AA22" s="189"/>
      <c r="AB22" s="189"/>
    </row>
    <row r="23" spans="1:28" x14ac:dyDescent="0.2">
      <c r="A23" s="189"/>
      <c r="B23" s="280"/>
      <c r="C23" s="286">
        <f>1-SUM(D23:H23)</f>
        <v>1</v>
      </c>
      <c r="D23" s="287"/>
      <c r="E23" s="287"/>
      <c r="F23" s="287"/>
      <c r="G23" s="287"/>
      <c r="H23" s="287"/>
      <c r="I23" s="288"/>
      <c r="J23" s="289">
        <f>SUM(C23:H23)</f>
        <v>1</v>
      </c>
      <c r="K23" s="290"/>
      <c r="L23" s="189"/>
      <c r="M23" s="189"/>
      <c r="N23" s="189"/>
      <c r="O23" s="189"/>
      <c r="P23" s="189"/>
      <c r="Q23" s="189"/>
      <c r="R23" s="189"/>
      <c r="S23" s="189"/>
      <c r="T23" s="189"/>
      <c r="U23" s="189"/>
      <c r="V23" s="189"/>
      <c r="W23" s="189"/>
      <c r="X23" s="189"/>
      <c r="Y23" s="189"/>
      <c r="Z23" s="189"/>
      <c r="AA23" s="189"/>
      <c r="AB23" s="189"/>
    </row>
    <row r="24" spans="1:28" x14ac:dyDescent="0.2">
      <c r="A24" s="198"/>
      <c r="B24" s="281" t="s">
        <v>115</v>
      </c>
      <c r="C24" s="282"/>
      <c r="D24" s="283">
        <f>SUMIFS($K$64:$K$95,$J$64:$J$95,D22,$I$64:$I$95,"Bör")+SUMIFS($G$103:$G$134,$F$103:$F$134,D22,$E$103:$E$134,"Bör")</f>
        <v>0</v>
      </c>
      <c r="E24" s="283">
        <f t="shared" ref="E24:G24" si="0">SUMIFS($K$64:$K$95,$J$64:$J$95,E22,$I$64:$I$95,"Bör")+SUMIFS($G$103:$G$134,$F$103:$F$134,E22,$E$103:$E$134,"Bör")</f>
        <v>0</v>
      </c>
      <c r="F24" s="283">
        <f t="shared" si="0"/>
        <v>0</v>
      </c>
      <c r="G24" s="283">
        <f t="shared" si="0"/>
        <v>0</v>
      </c>
      <c r="H24" s="283">
        <f>SUMIFS($K$64:$K$95,$J$64:$J$95,H22,$I$64:$I$95,"Bör")+SUMIFS($G$103:$G$134,$F$103:$F$134,H22,$E$103:$E$134,"Bör")</f>
        <v>0</v>
      </c>
      <c r="I24" s="284"/>
      <c r="J24" s="284"/>
      <c r="K24" s="285"/>
      <c r="L24" s="189"/>
      <c r="M24" s="189"/>
      <c r="N24" s="189"/>
      <c r="O24" s="189"/>
      <c r="P24" s="189"/>
      <c r="Q24" s="189"/>
      <c r="R24" s="189"/>
      <c r="S24" s="189"/>
      <c r="T24" s="189"/>
      <c r="U24" s="189"/>
      <c r="V24" s="189"/>
      <c r="W24" s="189"/>
      <c r="X24" s="189"/>
      <c r="Y24" s="189"/>
      <c r="Z24" s="189"/>
      <c r="AA24" s="189"/>
      <c r="AB24" s="189"/>
    </row>
    <row r="25" spans="1:28" ht="25.35" customHeight="1" x14ac:dyDescent="0.2">
      <c r="A25" s="189"/>
      <c r="B25" s="199"/>
      <c r="C25" s="245" t="str">
        <f>IF(C23&lt;0.3,"LCC-kostnad skall vara minst 30%","")</f>
        <v/>
      </c>
      <c r="D25" s="199" t="str">
        <f>IF(D23&gt;0.7,"Kravet om "&amp;D22&amp;" kan vara högst 70%","")</f>
        <v/>
      </c>
      <c r="E25" s="199" t="str">
        <f t="shared" ref="E25:H25" si="1">IF(E23&gt;0.7,"Kravet om "&amp;E22&amp;" kan vara högst 70%","")</f>
        <v/>
      </c>
      <c r="F25" s="199" t="str">
        <f t="shared" si="1"/>
        <v/>
      </c>
      <c r="G25" s="199" t="str">
        <f t="shared" si="1"/>
        <v/>
      </c>
      <c r="H25" s="199" t="str">
        <f t="shared" si="1"/>
        <v/>
      </c>
      <c r="I25" s="200"/>
      <c r="J25" s="199" t="str">
        <f>IF(J23&lt;&gt;1,"Summan är ej 100%","")</f>
        <v/>
      </c>
      <c r="K25" s="216"/>
      <c r="L25" s="189"/>
      <c r="M25" s="189"/>
      <c r="N25" s="189"/>
      <c r="O25" s="189"/>
      <c r="P25" s="189"/>
      <c r="Q25" s="189"/>
      <c r="R25" s="189"/>
      <c r="S25" s="189"/>
      <c r="T25" s="189"/>
      <c r="U25" s="189"/>
      <c r="V25" s="189"/>
      <c r="W25" s="189"/>
      <c r="X25" s="189"/>
      <c r="Y25" s="189"/>
      <c r="Z25" s="189"/>
      <c r="AA25" s="189"/>
      <c r="AB25" s="189"/>
    </row>
    <row r="26" spans="1:28" ht="2.25" customHeight="1" x14ac:dyDescent="0.2">
      <c r="A26" s="189"/>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row>
    <row r="27" spans="1:28" ht="33.4" customHeight="1" x14ac:dyDescent="0.2">
      <c r="A27" s="189"/>
      <c r="B27" s="142" t="s">
        <v>204</v>
      </c>
      <c r="C27" s="320"/>
      <c r="D27" s="320"/>
      <c r="E27" s="141"/>
      <c r="F27" s="141"/>
      <c r="G27" s="141"/>
      <c r="H27" s="141"/>
      <c r="I27" s="141"/>
      <c r="J27" s="141" t="s">
        <v>96</v>
      </c>
      <c r="K27" s="231" t="s">
        <v>95</v>
      </c>
      <c r="L27" s="189"/>
      <c r="M27" s="189"/>
      <c r="N27" s="189"/>
      <c r="O27" s="189"/>
      <c r="P27" s="189"/>
      <c r="Q27" s="189"/>
      <c r="R27" s="189"/>
      <c r="S27" s="189"/>
      <c r="T27" s="189"/>
      <c r="U27" s="189"/>
      <c r="V27" s="189"/>
      <c r="W27" s="189"/>
      <c r="X27" s="189"/>
      <c r="Y27" s="189"/>
      <c r="Z27" s="189"/>
      <c r="AA27" s="189"/>
      <c r="AB27" s="189"/>
    </row>
    <row r="28" spans="1:28" ht="24" customHeight="1" x14ac:dyDescent="0.2">
      <c r="A28" s="189"/>
      <c r="B28" s="402"/>
      <c r="C28" s="403"/>
      <c r="D28" s="403"/>
      <c r="E28" s="403"/>
      <c r="F28" s="403"/>
      <c r="G28" s="403"/>
      <c r="H28" s="403"/>
      <c r="I28" s="403"/>
      <c r="J28" s="331" t="str">
        <f>IF(K28="","","Ska")</f>
        <v/>
      </c>
      <c r="K28" s="273"/>
      <c r="L28" s="202"/>
      <c r="M28" s="189"/>
      <c r="N28" s="189"/>
      <c r="O28" s="189"/>
      <c r="P28" s="189"/>
      <c r="Q28" s="189"/>
      <c r="R28" s="189"/>
      <c r="S28" s="189"/>
      <c r="T28" s="189"/>
      <c r="U28" s="189"/>
      <c r="V28" s="189"/>
      <c r="W28" s="189"/>
      <c r="X28" s="189"/>
      <c r="Y28" s="189"/>
      <c r="Z28" s="189"/>
      <c r="AA28" s="189"/>
      <c r="AB28" s="189"/>
    </row>
    <row r="29" spans="1:28" ht="24" customHeight="1" x14ac:dyDescent="0.2">
      <c r="A29" s="189"/>
      <c r="B29" s="360"/>
      <c r="C29" s="361"/>
      <c r="D29" s="361"/>
      <c r="E29" s="361"/>
      <c r="F29" s="361"/>
      <c r="G29" s="361"/>
      <c r="H29" s="361"/>
      <c r="I29" s="361"/>
      <c r="J29" s="332" t="str">
        <f t="shared" ref="J29:J59" si="2">IF(K29="","","Ska")</f>
        <v/>
      </c>
      <c r="K29" s="274"/>
      <c r="L29" s="202"/>
      <c r="M29" s="189"/>
      <c r="N29" s="189"/>
      <c r="O29" s="189"/>
      <c r="P29" s="189"/>
      <c r="Q29" s="189"/>
      <c r="R29" s="189"/>
      <c r="S29" s="189"/>
      <c r="T29" s="189"/>
      <c r="U29" s="189"/>
      <c r="V29" s="189"/>
      <c r="W29" s="189"/>
      <c r="X29" s="189"/>
      <c r="Y29" s="189"/>
      <c r="Z29" s="189"/>
      <c r="AA29" s="189"/>
      <c r="AB29" s="189"/>
    </row>
    <row r="30" spans="1:28" ht="24" customHeight="1" x14ac:dyDescent="0.2">
      <c r="A30" s="189"/>
      <c r="B30" s="360"/>
      <c r="C30" s="361"/>
      <c r="D30" s="361"/>
      <c r="E30" s="361"/>
      <c r="F30" s="361"/>
      <c r="G30" s="361"/>
      <c r="H30" s="361"/>
      <c r="I30" s="361"/>
      <c r="J30" s="333" t="str">
        <f t="shared" si="2"/>
        <v/>
      </c>
      <c r="K30" s="275"/>
      <c r="L30" s="202"/>
      <c r="M30" s="189"/>
      <c r="N30" s="189"/>
      <c r="O30" s="189"/>
      <c r="P30" s="189"/>
      <c r="Q30" s="189"/>
      <c r="R30" s="189"/>
      <c r="S30" s="189"/>
      <c r="T30" s="189"/>
      <c r="U30" s="189"/>
      <c r="V30" s="189"/>
      <c r="W30" s="189"/>
      <c r="X30" s="189"/>
      <c r="Y30" s="189"/>
      <c r="Z30" s="189"/>
      <c r="AA30" s="189"/>
      <c r="AB30" s="189"/>
    </row>
    <row r="31" spans="1:28" ht="24" customHeight="1" x14ac:dyDescent="0.2">
      <c r="A31" s="189"/>
      <c r="B31" s="360"/>
      <c r="C31" s="361"/>
      <c r="D31" s="361"/>
      <c r="E31" s="361"/>
      <c r="F31" s="361"/>
      <c r="G31" s="361"/>
      <c r="H31" s="361"/>
      <c r="I31" s="361"/>
      <c r="J31" s="332" t="str">
        <f t="shared" si="2"/>
        <v/>
      </c>
      <c r="K31" s="274"/>
      <c r="L31" s="202"/>
      <c r="M31" s="189"/>
      <c r="N31" s="189"/>
      <c r="O31" s="189"/>
      <c r="P31" s="189"/>
      <c r="Q31" s="189"/>
      <c r="R31" s="189"/>
      <c r="S31" s="189"/>
      <c r="T31" s="189"/>
      <c r="U31" s="189"/>
      <c r="V31" s="189"/>
      <c r="W31" s="189"/>
      <c r="X31" s="189"/>
      <c r="Y31" s="189"/>
      <c r="Z31" s="189"/>
      <c r="AA31" s="189"/>
      <c r="AB31" s="189"/>
    </row>
    <row r="32" spans="1:28" ht="24" customHeight="1" x14ac:dyDescent="0.2">
      <c r="A32" s="189"/>
      <c r="B32" s="360"/>
      <c r="C32" s="361"/>
      <c r="D32" s="361"/>
      <c r="E32" s="361"/>
      <c r="F32" s="361"/>
      <c r="G32" s="361"/>
      <c r="H32" s="361"/>
      <c r="I32" s="361"/>
      <c r="J32" s="332" t="str">
        <f t="shared" si="2"/>
        <v/>
      </c>
      <c r="K32" s="274"/>
      <c r="L32" s="202"/>
      <c r="M32" s="189"/>
      <c r="N32" s="189"/>
      <c r="O32" s="189"/>
      <c r="P32" s="189"/>
      <c r="Q32" s="189"/>
      <c r="R32" s="189"/>
      <c r="S32" s="189"/>
      <c r="T32" s="189"/>
      <c r="U32" s="189"/>
      <c r="V32" s="189"/>
      <c r="W32" s="189"/>
      <c r="X32" s="189"/>
      <c r="Y32" s="189"/>
      <c r="Z32" s="189"/>
      <c r="AA32" s="189"/>
      <c r="AB32" s="189"/>
    </row>
    <row r="33" spans="1:28" ht="24" customHeight="1" x14ac:dyDescent="0.2">
      <c r="A33" s="189"/>
      <c r="B33" s="360"/>
      <c r="C33" s="361"/>
      <c r="D33" s="361"/>
      <c r="E33" s="361"/>
      <c r="F33" s="361"/>
      <c r="G33" s="361"/>
      <c r="H33" s="361"/>
      <c r="I33" s="361"/>
      <c r="J33" s="332" t="str">
        <f t="shared" si="2"/>
        <v/>
      </c>
      <c r="K33" s="274"/>
      <c r="L33" s="202"/>
      <c r="M33" s="189"/>
      <c r="N33" s="189"/>
      <c r="O33" s="189"/>
      <c r="P33" s="189"/>
      <c r="Q33" s="189"/>
      <c r="R33" s="189"/>
      <c r="S33" s="189"/>
      <c r="T33" s="189"/>
      <c r="U33" s="189"/>
      <c r="V33" s="189"/>
      <c r="W33" s="189"/>
      <c r="X33" s="189"/>
      <c r="Y33" s="189"/>
      <c r="Z33" s="189"/>
      <c r="AA33" s="189"/>
      <c r="AB33" s="189"/>
    </row>
    <row r="34" spans="1:28" ht="24" customHeight="1" x14ac:dyDescent="0.2">
      <c r="A34" s="189"/>
      <c r="B34" s="360"/>
      <c r="C34" s="361"/>
      <c r="D34" s="361"/>
      <c r="E34" s="361"/>
      <c r="F34" s="361"/>
      <c r="G34" s="361"/>
      <c r="H34" s="361"/>
      <c r="I34" s="361"/>
      <c r="J34" s="332" t="str">
        <f t="shared" si="2"/>
        <v/>
      </c>
      <c r="K34" s="274"/>
      <c r="L34" s="202"/>
      <c r="M34" s="189"/>
      <c r="N34" s="189"/>
      <c r="O34" s="189"/>
      <c r="P34" s="189"/>
      <c r="Q34" s="189"/>
      <c r="R34" s="189"/>
      <c r="S34" s="189"/>
      <c r="T34" s="189"/>
      <c r="U34" s="189"/>
      <c r="V34" s="189"/>
      <c r="W34" s="189"/>
      <c r="X34" s="189"/>
      <c r="Y34" s="189"/>
      <c r="Z34" s="189"/>
      <c r="AA34" s="189"/>
      <c r="AB34" s="189"/>
    </row>
    <row r="35" spans="1:28" ht="24" customHeight="1" x14ac:dyDescent="0.2">
      <c r="A35" s="189"/>
      <c r="B35" s="360"/>
      <c r="C35" s="361"/>
      <c r="D35" s="361"/>
      <c r="E35" s="361"/>
      <c r="F35" s="361"/>
      <c r="G35" s="361"/>
      <c r="H35" s="361"/>
      <c r="I35" s="361"/>
      <c r="J35" s="332" t="str">
        <f t="shared" si="2"/>
        <v/>
      </c>
      <c r="K35" s="274"/>
      <c r="L35" s="202"/>
      <c r="M35" s="189"/>
      <c r="N35" s="189"/>
      <c r="O35" s="189"/>
      <c r="P35" s="189"/>
      <c r="Q35" s="189"/>
      <c r="R35" s="189"/>
      <c r="S35" s="189"/>
      <c r="T35" s="189"/>
      <c r="U35" s="189"/>
      <c r="V35" s="189"/>
      <c r="W35" s="189"/>
      <c r="X35" s="189"/>
      <c r="Y35" s="189"/>
      <c r="Z35" s="189"/>
      <c r="AA35" s="189"/>
      <c r="AB35" s="189"/>
    </row>
    <row r="36" spans="1:28" ht="24" customHeight="1" x14ac:dyDescent="0.2">
      <c r="A36" s="189"/>
      <c r="B36" s="360"/>
      <c r="C36" s="361"/>
      <c r="D36" s="361"/>
      <c r="E36" s="361"/>
      <c r="F36" s="361"/>
      <c r="G36" s="361"/>
      <c r="H36" s="361"/>
      <c r="I36" s="361"/>
      <c r="J36" s="332" t="str">
        <f t="shared" si="2"/>
        <v/>
      </c>
      <c r="K36" s="274"/>
      <c r="L36" s="202"/>
      <c r="M36" s="189"/>
      <c r="N36" s="189"/>
      <c r="O36" s="189"/>
      <c r="P36" s="189"/>
      <c r="Q36" s="189"/>
      <c r="R36" s="189"/>
      <c r="S36" s="189"/>
      <c r="T36" s="189"/>
      <c r="U36" s="189"/>
      <c r="V36" s="189"/>
      <c r="W36" s="189"/>
      <c r="X36" s="189"/>
      <c r="Y36" s="189"/>
      <c r="Z36" s="189"/>
      <c r="AA36" s="189"/>
      <c r="AB36" s="189"/>
    </row>
    <row r="37" spans="1:28" ht="24" customHeight="1" x14ac:dyDescent="0.2">
      <c r="A37" s="189"/>
      <c r="B37" s="360"/>
      <c r="C37" s="361"/>
      <c r="D37" s="361"/>
      <c r="E37" s="361"/>
      <c r="F37" s="361"/>
      <c r="G37" s="361"/>
      <c r="H37" s="361"/>
      <c r="I37" s="361"/>
      <c r="J37" s="332" t="str">
        <f t="shared" si="2"/>
        <v/>
      </c>
      <c r="K37" s="274"/>
      <c r="L37" s="202"/>
      <c r="M37" s="189"/>
      <c r="N37" s="189"/>
      <c r="O37" s="189"/>
      <c r="P37" s="189"/>
      <c r="Q37" s="189"/>
      <c r="R37" s="189"/>
      <c r="S37" s="189"/>
      <c r="T37" s="189"/>
      <c r="U37" s="189"/>
      <c r="V37" s="189"/>
      <c r="W37" s="189"/>
      <c r="X37" s="189"/>
      <c r="Y37" s="189"/>
      <c r="Z37" s="189"/>
      <c r="AA37" s="189"/>
      <c r="AB37" s="189"/>
    </row>
    <row r="38" spans="1:28" ht="24" customHeight="1" x14ac:dyDescent="0.2">
      <c r="A38" s="189"/>
      <c r="B38" s="360"/>
      <c r="C38" s="361"/>
      <c r="D38" s="361"/>
      <c r="E38" s="361"/>
      <c r="F38" s="361"/>
      <c r="G38" s="361"/>
      <c r="H38" s="361"/>
      <c r="I38" s="361"/>
      <c r="J38" s="332" t="str">
        <f t="shared" si="2"/>
        <v/>
      </c>
      <c r="K38" s="274"/>
      <c r="L38" s="202"/>
      <c r="M38" s="189"/>
      <c r="N38" s="189"/>
      <c r="O38" s="189"/>
      <c r="P38" s="189"/>
      <c r="Q38" s="189"/>
      <c r="R38" s="189"/>
      <c r="S38" s="189"/>
      <c r="T38" s="189"/>
      <c r="U38" s="189"/>
      <c r="V38" s="189"/>
      <c r="W38" s="189"/>
      <c r="X38" s="189"/>
      <c r="Y38" s="189"/>
      <c r="Z38" s="189"/>
      <c r="AA38" s="189"/>
      <c r="AB38" s="189"/>
    </row>
    <row r="39" spans="1:28" ht="24" customHeight="1" x14ac:dyDescent="0.2">
      <c r="A39" s="189"/>
      <c r="B39" s="360"/>
      <c r="C39" s="361"/>
      <c r="D39" s="361"/>
      <c r="E39" s="361"/>
      <c r="F39" s="361"/>
      <c r="G39" s="361"/>
      <c r="H39" s="361"/>
      <c r="I39" s="361"/>
      <c r="J39" s="332" t="str">
        <f t="shared" si="2"/>
        <v/>
      </c>
      <c r="K39" s="274"/>
      <c r="L39" s="202"/>
      <c r="M39" s="189"/>
      <c r="N39" s="189"/>
      <c r="O39" s="189"/>
      <c r="P39" s="189"/>
      <c r="Q39" s="189"/>
      <c r="R39" s="189"/>
      <c r="S39" s="189"/>
      <c r="T39" s="189"/>
      <c r="U39" s="189"/>
      <c r="V39" s="189"/>
      <c r="W39" s="189"/>
      <c r="X39" s="189"/>
      <c r="Y39" s="189"/>
      <c r="Z39" s="189"/>
      <c r="AA39" s="189"/>
      <c r="AB39" s="189"/>
    </row>
    <row r="40" spans="1:28" ht="24" customHeight="1" x14ac:dyDescent="0.2">
      <c r="A40" s="189"/>
      <c r="B40" s="360"/>
      <c r="C40" s="361"/>
      <c r="D40" s="361"/>
      <c r="E40" s="361"/>
      <c r="F40" s="361"/>
      <c r="G40" s="361"/>
      <c r="H40" s="361"/>
      <c r="I40" s="361"/>
      <c r="J40" s="332" t="str">
        <f t="shared" si="2"/>
        <v/>
      </c>
      <c r="K40" s="274"/>
      <c r="L40" s="202"/>
      <c r="M40" s="189"/>
      <c r="N40" s="189"/>
      <c r="O40" s="189"/>
      <c r="P40" s="189"/>
      <c r="Q40" s="189"/>
      <c r="R40" s="189"/>
      <c r="S40" s="189"/>
      <c r="T40" s="189"/>
      <c r="U40" s="189"/>
      <c r="V40" s="189"/>
      <c r="W40" s="189"/>
      <c r="X40" s="189"/>
      <c r="Y40" s="189"/>
      <c r="Z40" s="189"/>
      <c r="AA40" s="189"/>
      <c r="AB40" s="189"/>
    </row>
    <row r="41" spans="1:28" ht="24" customHeight="1" x14ac:dyDescent="0.2">
      <c r="A41" s="189"/>
      <c r="B41" s="360"/>
      <c r="C41" s="361"/>
      <c r="D41" s="361"/>
      <c r="E41" s="361"/>
      <c r="F41" s="361"/>
      <c r="G41" s="361"/>
      <c r="H41" s="361"/>
      <c r="I41" s="361"/>
      <c r="J41" s="332" t="str">
        <f t="shared" si="2"/>
        <v/>
      </c>
      <c r="K41" s="274"/>
      <c r="L41" s="202"/>
      <c r="M41" s="189"/>
      <c r="N41" s="189"/>
      <c r="O41" s="189"/>
      <c r="P41" s="189"/>
      <c r="Q41" s="189"/>
      <c r="R41" s="189"/>
      <c r="S41" s="189"/>
      <c r="T41" s="189"/>
      <c r="U41" s="189"/>
      <c r="V41" s="189"/>
      <c r="W41" s="189"/>
      <c r="X41" s="189"/>
      <c r="Y41" s="189"/>
      <c r="Z41" s="189"/>
      <c r="AA41" s="189"/>
      <c r="AB41" s="189"/>
    </row>
    <row r="42" spans="1:28" ht="24" customHeight="1" x14ac:dyDescent="0.2">
      <c r="A42" s="189"/>
      <c r="B42" s="360"/>
      <c r="C42" s="361"/>
      <c r="D42" s="361"/>
      <c r="E42" s="361"/>
      <c r="F42" s="361"/>
      <c r="G42" s="361"/>
      <c r="H42" s="361"/>
      <c r="I42" s="361"/>
      <c r="J42" s="332" t="str">
        <f t="shared" si="2"/>
        <v/>
      </c>
      <c r="K42" s="274"/>
      <c r="L42" s="202"/>
      <c r="M42" s="189"/>
      <c r="N42" s="189"/>
      <c r="O42" s="189"/>
      <c r="P42" s="189"/>
      <c r="Q42" s="189"/>
      <c r="R42" s="189"/>
      <c r="S42" s="189"/>
      <c r="T42" s="189"/>
      <c r="U42" s="189"/>
      <c r="V42" s="189"/>
      <c r="W42" s="189"/>
      <c r="X42" s="189"/>
      <c r="Y42" s="189"/>
      <c r="Z42" s="189"/>
      <c r="AA42" s="189"/>
      <c r="AB42" s="189"/>
    </row>
    <row r="43" spans="1:28" ht="24" customHeight="1" x14ac:dyDescent="0.2">
      <c r="A43" s="189"/>
      <c r="B43" s="360"/>
      <c r="C43" s="361"/>
      <c r="D43" s="361"/>
      <c r="E43" s="361"/>
      <c r="F43" s="361"/>
      <c r="G43" s="361"/>
      <c r="H43" s="361"/>
      <c r="I43" s="361"/>
      <c r="J43" s="332" t="str">
        <f t="shared" si="2"/>
        <v/>
      </c>
      <c r="K43" s="274"/>
      <c r="L43" s="202"/>
      <c r="M43" s="189"/>
      <c r="N43" s="189"/>
      <c r="O43" s="189"/>
      <c r="P43" s="189"/>
      <c r="Q43" s="189"/>
      <c r="R43" s="189"/>
      <c r="S43" s="189"/>
      <c r="T43" s="189"/>
      <c r="U43" s="189"/>
      <c r="V43" s="189"/>
      <c r="W43" s="189"/>
      <c r="X43" s="189"/>
      <c r="Y43" s="189"/>
      <c r="Z43" s="189"/>
      <c r="AA43" s="189"/>
      <c r="AB43" s="189"/>
    </row>
    <row r="44" spans="1:28" ht="24" customHeight="1" x14ac:dyDescent="0.2">
      <c r="A44" s="189"/>
      <c r="B44" s="360"/>
      <c r="C44" s="361"/>
      <c r="D44" s="361"/>
      <c r="E44" s="361"/>
      <c r="F44" s="361"/>
      <c r="G44" s="361"/>
      <c r="H44" s="361"/>
      <c r="I44" s="361"/>
      <c r="J44" s="332" t="str">
        <f t="shared" si="2"/>
        <v/>
      </c>
      <c r="K44" s="274"/>
      <c r="L44" s="202"/>
      <c r="M44" s="189"/>
      <c r="N44" s="189"/>
      <c r="O44" s="189"/>
      <c r="P44" s="189"/>
      <c r="Q44" s="189"/>
      <c r="R44" s="189"/>
      <c r="S44" s="189"/>
      <c r="T44" s="189"/>
      <c r="U44" s="189"/>
      <c r="V44" s="189"/>
      <c r="W44" s="189"/>
      <c r="X44" s="189"/>
      <c r="Y44" s="189"/>
      <c r="Z44" s="189"/>
      <c r="AA44" s="189"/>
      <c r="AB44" s="189"/>
    </row>
    <row r="45" spans="1:28" ht="24" customHeight="1" x14ac:dyDescent="0.2">
      <c r="A45" s="189"/>
      <c r="B45" s="360"/>
      <c r="C45" s="361"/>
      <c r="D45" s="361"/>
      <c r="E45" s="361"/>
      <c r="F45" s="361"/>
      <c r="G45" s="361"/>
      <c r="H45" s="361"/>
      <c r="I45" s="361"/>
      <c r="J45" s="333" t="str">
        <f t="shared" si="2"/>
        <v/>
      </c>
      <c r="K45" s="275"/>
      <c r="L45" s="202"/>
      <c r="M45" s="189"/>
      <c r="N45" s="189"/>
      <c r="O45" s="189"/>
      <c r="P45" s="189"/>
      <c r="Q45" s="189"/>
      <c r="R45" s="189"/>
      <c r="S45" s="189"/>
      <c r="T45" s="189"/>
      <c r="U45" s="189"/>
      <c r="V45" s="189"/>
      <c r="W45" s="189"/>
      <c r="X45" s="189"/>
      <c r="Y45" s="189"/>
      <c r="Z45" s="189"/>
      <c r="AA45" s="189"/>
      <c r="AB45" s="189"/>
    </row>
    <row r="46" spans="1:28" ht="24" customHeight="1" x14ac:dyDescent="0.2">
      <c r="A46" s="189"/>
      <c r="B46" s="360"/>
      <c r="C46" s="361"/>
      <c r="D46" s="361"/>
      <c r="E46" s="361"/>
      <c r="F46" s="361"/>
      <c r="G46" s="361"/>
      <c r="H46" s="361"/>
      <c r="I46" s="361"/>
      <c r="J46" s="332" t="str">
        <f t="shared" si="2"/>
        <v/>
      </c>
      <c r="K46" s="274"/>
      <c r="L46" s="202"/>
      <c r="M46" s="189"/>
      <c r="N46" s="189"/>
      <c r="O46" s="189"/>
      <c r="P46" s="189"/>
      <c r="Q46" s="189"/>
      <c r="R46" s="189"/>
      <c r="S46" s="189"/>
      <c r="T46" s="189"/>
      <c r="U46" s="189"/>
      <c r="V46" s="189"/>
      <c r="W46" s="189"/>
      <c r="X46" s="189"/>
      <c r="Y46" s="189"/>
      <c r="Z46" s="189"/>
      <c r="AA46" s="189"/>
      <c r="AB46" s="189"/>
    </row>
    <row r="47" spans="1:28" ht="24" customHeight="1" x14ac:dyDescent="0.2">
      <c r="A47" s="189"/>
      <c r="B47" s="360"/>
      <c r="C47" s="361"/>
      <c r="D47" s="361"/>
      <c r="E47" s="361"/>
      <c r="F47" s="361"/>
      <c r="G47" s="361"/>
      <c r="H47" s="361"/>
      <c r="I47" s="361"/>
      <c r="J47" s="332" t="str">
        <f t="shared" si="2"/>
        <v/>
      </c>
      <c r="K47" s="274"/>
      <c r="L47" s="202"/>
      <c r="M47" s="189"/>
      <c r="N47" s="189"/>
      <c r="O47" s="189"/>
      <c r="P47" s="189"/>
      <c r="Q47" s="189"/>
      <c r="R47" s="189"/>
      <c r="S47" s="189"/>
      <c r="T47" s="189"/>
      <c r="U47" s="189"/>
      <c r="V47" s="189"/>
      <c r="W47" s="189"/>
      <c r="X47" s="189"/>
      <c r="Y47" s="189"/>
      <c r="Z47" s="189"/>
      <c r="AA47" s="189"/>
      <c r="AB47" s="189"/>
    </row>
    <row r="48" spans="1:28" ht="24" customHeight="1" x14ac:dyDescent="0.2">
      <c r="A48" s="189"/>
      <c r="B48" s="360"/>
      <c r="C48" s="361"/>
      <c r="D48" s="361"/>
      <c r="E48" s="361"/>
      <c r="F48" s="361"/>
      <c r="G48" s="361"/>
      <c r="H48" s="361"/>
      <c r="I48" s="361"/>
      <c r="J48" s="332" t="str">
        <f t="shared" si="2"/>
        <v/>
      </c>
      <c r="K48" s="274"/>
      <c r="L48" s="202"/>
      <c r="M48" s="189"/>
      <c r="N48" s="189"/>
      <c r="O48" s="189"/>
      <c r="P48" s="189"/>
      <c r="Q48" s="189"/>
      <c r="R48" s="189"/>
      <c r="S48" s="189"/>
      <c r="T48" s="189"/>
      <c r="U48" s="189"/>
      <c r="V48" s="189"/>
      <c r="W48" s="189"/>
      <c r="X48" s="189"/>
      <c r="Y48" s="189"/>
      <c r="Z48" s="189"/>
      <c r="AA48" s="189"/>
      <c r="AB48" s="189"/>
    </row>
    <row r="49" spans="1:28" ht="24" customHeight="1" x14ac:dyDescent="0.2">
      <c r="A49" s="189"/>
      <c r="B49" s="360"/>
      <c r="C49" s="361"/>
      <c r="D49" s="361"/>
      <c r="E49" s="361"/>
      <c r="F49" s="361"/>
      <c r="G49" s="361"/>
      <c r="H49" s="361"/>
      <c r="I49" s="361"/>
      <c r="J49" s="332" t="str">
        <f t="shared" si="2"/>
        <v/>
      </c>
      <c r="K49" s="274"/>
      <c r="L49" s="202"/>
      <c r="M49" s="189"/>
      <c r="N49" s="189"/>
      <c r="O49" s="189"/>
      <c r="P49" s="189"/>
      <c r="Q49" s="189"/>
      <c r="R49" s="189"/>
      <c r="S49" s="189"/>
      <c r="T49" s="189"/>
      <c r="U49" s="189"/>
      <c r="V49" s="189"/>
      <c r="W49" s="189"/>
      <c r="X49" s="189"/>
      <c r="Y49" s="189"/>
      <c r="Z49" s="189"/>
      <c r="AA49" s="189"/>
      <c r="AB49" s="189"/>
    </row>
    <row r="50" spans="1:28" ht="24" customHeight="1" x14ac:dyDescent="0.2">
      <c r="A50" s="189"/>
      <c r="B50" s="360"/>
      <c r="C50" s="361"/>
      <c r="D50" s="361"/>
      <c r="E50" s="361"/>
      <c r="F50" s="361"/>
      <c r="G50" s="361"/>
      <c r="H50" s="361"/>
      <c r="I50" s="361"/>
      <c r="J50" s="332" t="str">
        <f t="shared" si="2"/>
        <v/>
      </c>
      <c r="K50" s="274"/>
      <c r="L50" s="202"/>
      <c r="M50" s="189"/>
      <c r="N50" s="189"/>
      <c r="O50" s="189"/>
      <c r="P50" s="189"/>
      <c r="Q50" s="189"/>
      <c r="R50" s="189"/>
      <c r="S50" s="189"/>
      <c r="T50" s="189"/>
      <c r="U50" s="189"/>
      <c r="V50" s="189"/>
      <c r="W50" s="189"/>
      <c r="X50" s="189"/>
      <c r="Y50" s="189"/>
      <c r="Z50" s="189"/>
      <c r="AA50" s="189"/>
      <c r="AB50" s="189"/>
    </row>
    <row r="51" spans="1:28" ht="24" customHeight="1" x14ac:dyDescent="0.2">
      <c r="A51" s="189"/>
      <c r="B51" s="360"/>
      <c r="C51" s="361"/>
      <c r="D51" s="361"/>
      <c r="E51" s="361"/>
      <c r="F51" s="361"/>
      <c r="G51" s="361"/>
      <c r="H51" s="361"/>
      <c r="I51" s="361"/>
      <c r="J51" s="332" t="str">
        <f t="shared" si="2"/>
        <v/>
      </c>
      <c r="K51" s="274"/>
      <c r="L51" s="202"/>
      <c r="M51" s="189"/>
      <c r="N51" s="189"/>
      <c r="O51" s="189"/>
      <c r="P51" s="189"/>
      <c r="Q51" s="189"/>
      <c r="R51" s="189"/>
      <c r="S51" s="189"/>
      <c r="T51" s="189"/>
      <c r="U51" s="189"/>
      <c r="V51" s="189"/>
      <c r="W51" s="189"/>
      <c r="X51" s="189"/>
      <c r="Y51" s="189"/>
      <c r="Z51" s="189"/>
      <c r="AA51" s="189"/>
      <c r="AB51" s="189"/>
    </row>
    <row r="52" spans="1:28" ht="24" customHeight="1" x14ac:dyDescent="0.2">
      <c r="A52" s="189"/>
      <c r="B52" s="360"/>
      <c r="C52" s="361"/>
      <c r="D52" s="361"/>
      <c r="E52" s="361"/>
      <c r="F52" s="361"/>
      <c r="G52" s="361"/>
      <c r="H52" s="361"/>
      <c r="I52" s="361"/>
      <c r="J52" s="332" t="str">
        <f t="shared" si="2"/>
        <v/>
      </c>
      <c r="K52" s="274"/>
      <c r="L52" s="202"/>
      <c r="M52" s="189"/>
      <c r="N52" s="189"/>
      <c r="O52" s="189"/>
      <c r="P52" s="189"/>
      <c r="Q52" s="189"/>
      <c r="R52" s="189"/>
      <c r="S52" s="189"/>
      <c r="T52" s="189"/>
      <c r="U52" s="189"/>
      <c r="V52" s="189"/>
      <c r="W52" s="189"/>
      <c r="X52" s="189"/>
      <c r="Y52" s="189"/>
      <c r="Z52" s="189"/>
      <c r="AA52" s="189"/>
      <c r="AB52" s="189"/>
    </row>
    <row r="53" spans="1:28" ht="24" customHeight="1" x14ac:dyDescent="0.2">
      <c r="A53" s="189"/>
      <c r="B53" s="360"/>
      <c r="C53" s="361"/>
      <c r="D53" s="361"/>
      <c r="E53" s="361"/>
      <c r="F53" s="361"/>
      <c r="G53" s="361"/>
      <c r="H53" s="361"/>
      <c r="I53" s="361"/>
      <c r="J53" s="332" t="str">
        <f t="shared" si="2"/>
        <v/>
      </c>
      <c r="K53" s="274"/>
      <c r="L53" s="202"/>
      <c r="M53" s="189"/>
      <c r="N53" s="189"/>
      <c r="O53" s="189"/>
      <c r="P53" s="189"/>
      <c r="Q53" s="189"/>
      <c r="R53" s="189"/>
      <c r="S53" s="189"/>
      <c r="T53" s="189"/>
      <c r="U53" s="189"/>
      <c r="V53" s="189"/>
      <c r="W53" s="189"/>
      <c r="X53" s="189"/>
      <c r="Y53" s="189"/>
      <c r="Z53" s="189"/>
      <c r="AA53" s="189"/>
      <c r="AB53" s="189"/>
    </row>
    <row r="54" spans="1:28" ht="24" customHeight="1" x14ac:dyDescent="0.2">
      <c r="A54" s="189"/>
      <c r="B54" s="360"/>
      <c r="C54" s="361"/>
      <c r="D54" s="361"/>
      <c r="E54" s="361"/>
      <c r="F54" s="361"/>
      <c r="G54" s="361"/>
      <c r="H54" s="361"/>
      <c r="I54" s="361"/>
      <c r="J54" s="332" t="str">
        <f t="shared" si="2"/>
        <v/>
      </c>
      <c r="K54" s="274"/>
      <c r="L54" s="202"/>
      <c r="M54" s="189"/>
      <c r="N54" s="189"/>
      <c r="O54" s="189"/>
      <c r="P54" s="189"/>
      <c r="Q54" s="189"/>
      <c r="R54" s="189"/>
      <c r="S54" s="189"/>
      <c r="T54" s="189"/>
      <c r="U54" s="189"/>
      <c r="V54" s="189"/>
      <c r="W54" s="189"/>
      <c r="X54" s="189"/>
      <c r="Y54" s="189"/>
      <c r="Z54" s="189"/>
      <c r="AA54" s="189"/>
      <c r="AB54" s="189"/>
    </row>
    <row r="55" spans="1:28" ht="24" customHeight="1" x14ac:dyDescent="0.2">
      <c r="A55" s="189"/>
      <c r="B55" s="360"/>
      <c r="C55" s="361"/>
      <c r="D55" s="361"/>
      <c r="E55" s="361"/>
      <c r="F55" s="361"/>
      <c r="G55" s="361"/>
      <c r="H55" s="361"/>
      <c r="I55" s="361"/>
      <c r="J55" s="332" t="str">
        <f t="shared" si="2"/>
        <v/>
      </c>
      <c r="K55" s="274"/>
      <c r="L55" s="202"/>
      <c r="M55" s="189"/>
      <c r="N55" s="189"/>
      <c r="O55" s="189"/>
      <c r="P55" s="189"/>
      <c r="Q55" s="189"/>
      <c r="R55" s="189"/>
      <c r="S55" s="189"/>
      <c r="T55" s="189"/>
      <c r="U55" s="189"/>
      <c r="V55" s="189"/>
      <c r="W55" s="189"/>
      <c r="X55" s="189"/>
      <c r="Y55" s="189"/>
      <c r="Z55" s="189"/>
      <c r="AA55" s="189"/>
      <c r="AB55" s="189"/>
    </row>
    <row r="56" spans="1:28" ht="24" customHeight="1" x14ac:dyDescent="0.2">
      <c r="A56" s="189"/>
      <c r="B56" s="360"/>
      <c r="C56" s="361"/>
      <c r="D56" s="361"/>
      <c r="E56" s="361"/>
      <c r="F56" s="361"/>
      <c r="G56" s="361"/>
      <c r="H56" s="361"/>
      <c r="I56" s="361"/>
      <c r="J56" s="332" t="str">
        <f t="shared" si="2"/>
        <v/>
      </c>
      <c r="K56" s="274"/>
      <c r="L56" s="202"/>
      <c r="M56" s="189"/>
      <c r="N56" s="189"/>
      <c r="O56" s="189"/>
      <c r="P56" s="189"/>
      <c r="Q56" s="189"/>
      <c r="R56" s="189"/>
      <c r="S56" s="189"/>
      <c r="T56" s="189"/>
      <c r="U56" s="189"/>
      <c r="V56" s="189"/>
      <c r="W56" s="189"/>
      <c r="X56" s="189"/>
      <c r="Y56" s="189"/>
      <c r="Z56" s="189"/>
      <c r="AA56" s="189"/>
      <c r="AB56" s="189"/>
    </row>
    <row r="57" spans="1:28" ht="24" customHeight="1" x14ac:dyDescent="0.2">
      <c r="A57" s="189"/>
      <c r="B57" s="360"/>
      <c r="C57" s="361"/>
      <c r="D57" s="361"/>
      <c r="E57" s="361"/>
      <c r="F57" s="361"/>
      <c r="G57" s="361"/>
      <c r="H57" s="361"/>
      <c r="I57" s="361"/>
      <c r="J57" s="332" t="str">
        <f t="shared" si="2"/>
        <v/>
      </c>
      <c r="K57" s="274"/>
      <c r="L57" s="202"/>
      <c r="M57" s="189"/>
      <c r="N57" s="189"/>
      <c r="O57" s="189"/>
      <c r="P57" s="189"/>
      <c r="Q57" s="189"/>
      <c r="R57" s="189"/>
      <c r="S57" s="189"/>
      <c r="T57" s="189"/>
      <c r="U57" s="189"/>
      <c r="V57" s="189"/>
      <c r="W57" s="189"/>
      <c r="X57" s="189"/>
      <c r="Y57" s="189"/>
      <c r="Z57" s="189"/>
      <c r="AA57" s="189"/>
      <c r="AB57" s="189"/>
    </row>
    <row r="58" spans="1:28" ht="24" customHeight="1" x14ac:dyDescent="0.2">
      <c r="A58" s="189"/>
      <c r="B58" s="360"/>
      <c r="C58" s="361"/>
      <c r="D58" s="361"/>
      <c r="E58" s="361"/>
      <c r="F58" s="361"/>
      <c r="G58" s="361"/>
      <c r="H58" s="361"/>
      <c r="I58" s="361"/>
      <c r="J58" s="332" t="str">
        <f t="shared" si="2"/>
        <v/>
      </c>
      <c r="K58" s="268"/>
      <c r="L58" s="202"/>
      <c r="M58" s="189"/>
      <c r="N58" s="189"/>
      <c r="O58" s="189"/>
      <c r="P58" s="189"/>
      <c r="Q58" s="189"/>
      <c r="R58" s="189"/>
      <c r="S58" s="189"/>
      <c r="T58" s="189"/>
      <c r="U58" s="189"/>
      <c r="V58" s="189"/>
      <c r="W58" s="189"/>
      <c r="X58" s="189"/>
      <c r="Y58" s="189"/>
      <c r="Z58" s="189"/>
      <c r="AA58" s="189"/>
      <c r="AB58" s="189"/>
    </row>
    <row r="59" spans="1:28" ht="24" customHeight="1" x14ac:dyDescent="0.2">
      <c r="A59" s="189"/>
      <c r="B59" s="362"/>
      <c r="C59" s="363"/>
      <c r="D59" s="363"/>
      <c r="E59" s="363"/>
      <c r="F59" s="363"/>
      <c r="G59" s="363"/>
      <c r="H59" s="363"/>
      <c r="I59" s="363"/>
      <c r="J59" s="334" t="str">
        <f t="shared" si="2"/>
        <v/>
      </c>
      <c r="K59" s="270"/>
      <c r="L59" s="202"/>
      <c r="M59" s="189"/>
      <c r="N59" s="189"/>
      <c r="O59" s="189"/>
      <c r="P59" s="189"/>
      <c r="Q59" s="189"/>
      <c r="R59" s="189"/>
      <c r="S59" s="189"/>
      <c r="T59" s="189"/>
      <c r="U59" s="189"/>
      <c r="V59" s="189"/>
      <c r="W59" s="189"/>
      <c r="X59" s="189"/>
      <c r="Y59" s="189"/>
      <c r="Z59" s="189"/>
      <c r="AA59" s="189"/>
      <c r="AB59" s="189"/>
    </row>
    <row r="60" spans="1:28" ht="11.65" customHeight="1" x14ac:dyDescent="0.2">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row>
    <row r="61" spans="1:28" ht="15" hidden="1" customHeight="1" thickBot="1" x14ac:dyDescent="0.25">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row>
    <row r="62" spans="1:28" ht="15" hidden="1" customHeight="1" thickBot="1" x14ac:dyDescent="0.25">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row>
    <row r="63" spans="1:28" ht="32.25" customHeight="1" x14ac:dyDescent="0.2">
      <c r="A63" s="189"/>
      <c r="B63" s="229" t="s">
        <v>202</v>
      </c>
      <c r="C63" s="247"/>
      <c r="D63" s="247"/>
      <c r="E63" s="141"/>
      <c r="F63" s="141"/>
      <c r="G63" s="141"/>
      <c r="H63" s="141"/>
      <c r="I63" s="141" t="s">
        <v>96</v>
      </c>
      <c r="J63" s="141" t="s">
        <v>95</v>
      </c>
      <c r="K63" s="231" t="s">
        <v>92</v>
      </c>
      <c r="L63" s="189"/>
      <c r="M63" s="189"/>
      <c r="N63" s="189"/>
      <c r="O63" s="189"/>
      <c r="P63" s="189"/>
      <c r="Q63" s="189"/>
      <c r="R63" s="189"/>
      <c r="S63" s="189"/>
      <c r="T63" s="189"/>
      <c r="U63" s="189"/>
      <c r="V63" s="189"/>
      <c r="W63" s="189"/>
      <c r="X63" s="189"/>
      <c r="Y63" s="189"/>
      <c r="Z63" s="189"/>
      <c r="AA63" s="189"/>
      <c r="AB63" s="189"/>
    </row>
    <row r="64" spans="1:28" ht="24" customHeight="1" x14ac:dyDescent="0.2">
      <c r="A64" s="189"/>
      <c r="B64" s="394"/>
      <c r="C64" s="395"/>
      <c r="D64" s="395"/>
      <c r="E64" s="395"/>
      <c r="F64" s="395"/>
      <c r="G64" s="395"/>
      <c r="H64" s="395"/>
      <c r="I64" s="331" t="str">
        <f>IF(J64="","","Bör")</f>
        <v/>
      </c>
      <c r="J64" s="201"/>
      <c r="K64" s="267"/>
      <c r="L64" s="189"/>
      <c r="M64" s="189"/>
      <c r="N64" s="189"/>
      <c r="O64" s="189"/>
      <c r="P64" s="189"/>
      <c r="Q64" s="189"/>
      <c r="R64" s="189"/>
      <c r="S64" s="189"/>
      <c r="T64" s="189"/>
      <c r="U64" s="189"/>
      <c r="V64" s="189"/>
      <c r="W64" s="189"/>
      <c r="X64" s="189"/>
      <c r="Y64" s="189"/>
      <c r="Z64" s="189"/>
      <c r="AA64" s="189"/>
      <c r="AB64" s="189"/>
    </row>
    <row r="65" spans="1:28" ht="24" customHeight="1" x14ac:dyDescent="0.2">
      <c r="A65" s="189"/>
      <c r="B65" s="358"/>
      <c r="C65" s="359"/>
      <c r="D65" s="359"/>
      <c r="E65" s="359"/>
      <c r="F65" s="359"/>
      <c r="G65" s="359"/>
      <c r="H65" s="359"/>
      <c r="I65" s="332" t="str">
        <f t="shared" ref="I65:I95" si="3">IF(J65="","","Bör")</f>
        <v/>
      </c>
      <c r="J65" s="203"/>
      <c r="K65" s="268"/>
      <c r="L65" s="189"/>
      <c r="M65" s="189"/>
      <c r="N65" s="189"/>
      <c r="O65" s="189"/>
      <c r="P65" s="189"/>
      <c r="Q65" s="189"/>
      <c r="R65" s="189"/>
      <c r="S65" s="189"/>
      <c r="T65" s="189"/>
      <c r="U65" s="189"/>
      <c r="V65" s="189"/>
      <c r="W65" s="189"/>
      <c r="X65" s="189"/>
      <c r="Y65" s="189"/>
      <c r="Z65" s="189"/>
      <c r="AA65" s="189"/>
      <c r="AB65" s="189"/>
    </row>
    <row r="66" spans="1:28" ht="24" customHeight="1" x14ac:dyDescent="0.2">
      <c r="A66" s="189"/>
      <c r="B66" s="358"/>
      <c r="C66" s="359"/>
      <c r="D66" s="359"/>
      <c r="E66" s="359"/>
      <c r="F66" s="359"/>
      <c r="G66" s="359"/>
      <c r="H66" s="359"/>
      <c r="I66" s="333" t="str">
        <f t="shared" si="3"/>
        <v/>
      </c>
      <c r="J66" s="204"/>
      <c r="K66" s="269"/>
      <c r="L66" s="189"/>
      <c r="M66" s="189"/>
      <c r="N66" s="189"/>
      <c r="O66" s="189"/>
      <c r="P66" s="189"/>
      <c r="Q66" s="189"/>
      <c r="R66" s="189"/>
      <c r="S66" s="189"/>
      <c r="T66" s="189"/>
      <c r="U66" s="189"/>
      <c r="V66" s="189"/>
      <c r="W66" s="189"/>
      <c r="X66" s="189"/>
      <c r="Y66" s="189"/>
      <c r="Z66" s="189"/>
      <c r="AA66" s="189"/>
      <c r="AB66" s="189"/>
    </row>
    <row r="67" spans="1:28" ht="24" customHeight="1" x14ac:dyDescent="0.2">
      <c r="A67" s="189"/>
      <c r="B67" s="396"/>
      <c r="C67" s="397"/>
      <c r="D67" s="397"/>
      <c r="E67" s="397"/>
      <c r="F67" s="397"/>
      <c r="G67" s="397"/>
      <c r="H67" s="397"/>
      <c r="I67" s="332" t="str">
        <f t="shared" si="3"/>
        <v/>
      </c>
      <c r="J67" s="203"/>
      <c r="K67" s="268"/>
      <c r="L67" s="189"/>
      <c r="M67" s="189"/>
      <c r="N67" s="189"/>
      <c r="O67" s="189"/>
      <c r="P67" s="189"/>
      <c r="Q67" s="189"/>
      <c r="R67" s="189"/>
      <c r="S67" s="189"/>
      <c r="T67" s="189"/>
      <c r="U67" s="189"/>
      <c r="V67" s="189"/>
      <c r="W67" s="189"/>
      <c r="X67" s="189"/>
      <c r="Y67" s="189"/>
      <c r="Z67" s="189"/>
      <c r="AA67" s="189"/>
      <c r="AB67" s="189"/>
    </row>
    <row r="68" spans="1:28" ht="24" customHeight="1" x14ac:dyDescent="0.2">
      <c r="A68" s="189"/>
      <c r="B68" s="358"/>
      <c r="C68" s="359"/>
      <c r="D68" s="359"/>
      <c r="E68" s="359"/>
      <c r="F68" s="359"/>
      <c r="G68" s="359"/>
      <c r="H68" s="359"/>
      <c r="I68" s="332" t="str">
        <f t="shared" si="3"/>
        <v/>
      </c>
      <c r="J68" s="203"/>
      <c r="K68" s="268"/>
      <c r="L68" s="189"/>
      <c r="M68" s="189"/>
      <c r="N68" s="189"/>
      <c r="O68" s="189"/>
      <c r="P68" s="189"/>
      <c r="Q68" s="189"/>
      <c r="R68" s="189"/>
      <c r="S68" s="189"/>
      <c r="T68" s="189"/>
      <c r="U68" s="189"/>
      <c r="V68" s="189"/>
      <c r="W68" s="189"/>
      <c r="X68" s="189"/>
      <c r="Y68" s="189"/>
      <c r="Z68" s="189"/>
      <c r="AA68" s="189"/>
      <c r="AB68" s="189"/>
    </row>
    <row r="69" spans="1:28" ht="24" customHeight="1" x14ac:dyDescent="0.2">
      <c r="A69" s="189"/>
      <c r="B69" s="358"/>
      <c r="C69" s="359"/>
      <c r="D69" s="359"/>
      <c r="E69" s="359"/>
      <c r="F69" s="359"/>
      <c r="G69" s="359"/>
      <c r="H69" s="359"/>
      <c r="I69" s="332" t="str">
        <f t="shared" si="3"/>
        <v/>
      </c>
      <c r="J69" s="203"/>
      <c r="K69" s="268"/>
      <c r="L69" s="189"/>
      <c r="M69" s="189"/>
      <c r="N69" s="189"/>
      <c r="O69" s="189"/>
      <c r="P69" s="189"/>
      <c r="Q69" s="189"/>
      <c r="R69" s="189"/>
      <c r="S69" s="189"/>
      <c r="T69" s="189"/>
      <c r="U69" s="189"/>
      <c r="V69" s="189"/>
      <c r="W69" s="189"/>
      <c r="X69" s="189"/>
      <c r="Y69" s="189"/>
      <c r="Z69" s="189"/>
      <c r="AA69" s="189"/>
      <c r="AB69" s="189"/>
    </row>
    <row r="70" spans="1:28" ht="24" customHeight="1" x14ac:dyDescent="0.2">
      <c r="A70" s="189"/>
      <c r="B70" s="358"/>
      <c r="C70" s="359"/>
      <c r="D70" s="359"/>
      <c r="E70" s="359"/>
      <c r="F70" s="359"/>
      <c r="G70" s="359"/>
      <c r="H70" s="359"/>
      <c r="I70" s="332" t="str">
        <f t="shared" si="3"/>
        <v/>
      </c>
      <c r="J70" s="203"/>
      <c r="K70" s="268"/>
      <c r="L70" s="189"/>
      <c r="M70" s="189"/>
      <c r="N70" s="189"/>
      <c r="O70" s="189"/>
      <c r="P70" s="189"/>
      <c r="Q70" s="189"/>
      <c r="R70" s="189"/>
      <c r="S70" s="189"/>
      <c r="T70" s="189"/>
      <c r="U70" s="189"/>
      <c r="V70" s="189"/>
      <c r="W70" s="189"/>
      <c r="X70" s="189"/>
      <c r="Y70" s="189"/>
      <c r="Z70" s="189"/>
      <c r="AA70" s="189"/>
      <c r="AB70" s="189"/>
    </row>
    <row r="71" spans="1:28" ht="24" customHeight="1" x14ac:dyDescent="0.2">
      <c r="A71" s="189"/>
      <c r="B71" s="358"/>
      <c r="C71" s="359"/>
      <c r="D71" s="359"/>
      <c r="E71" s="359"/>
      <c r="F71" s="359"/>
      <c r="G71" s="359"/>
      <c r="H71" s="359"/>
      <c r="I71" s="332" t="str">
        <f t="shared" si="3"/>
        <v/>
      </c>
      <c r="J71" s="203"/>
      <c r="K71" s="268"/>
      <c r="L71" s="189"/>
      <c r="M71" s="189"/>
      <c r="N71" s="189"/>
      <c r="O71" s="189"/>
      <c r="P71" s="189"/>
      <c r="Q71" s="189"/>
      <c r="R71" s="189"/>
      <c r="S71" s="189"/>
      <c r="T71" s="189"/>
      <c r="U71" s="189"/>
      <c r="V71" s="189"/>
      <c r="W71" s="189"/>
      <c r="X71" s="189"/>
      <c r="Y71" s="189"/>
      <c r="Z71" s="189"/>
      <c r="AA71" s="189"/>
      <c r="AB71" s="189"/>
    </row>
    <row r="72" spans="1:28" ht="24" customHeight="1" x14ac:dyDescent="0.2">
      <c r="A72" s="189"/>
      <c r="B72" s="358"/>
      <c r="C72" s="359"/>
      <c r="D72" s="359"/>
      <c r="E72" s="359"/>
      <c r="F72" s="359"/>
      <c r="G72" s="359"/>
      <c r="H72" s="359"/>
      <c r="I72" s="332" t="str">
        <f t="shared" si="3"/>
        <v/>
      </c>
      <c r="J72" s="203"/>
      <c r="K72" s="268"/>
      <c r="L72" s="189"/>
      <c r="M72" s="189"/>
      <c r="N72" s="189"/>
      <c r="O72" s="189"/>
      <c r="P72" s="189"/>
      <c r="Q72" s="189"/>
      <c r="R72" s="189"/>
      <c r="S72" s="189"/>
      <c r="T72" s="189"/>
      <c r="U72" s="189"/>
      <c r="V72" s="189"/>
      <c r="W72" s="189"/>
      <c r="X72" s="189"/>
      <c r="Y72" s="189"/>
      <c r="Z72" s="189"/>
      <c r="AA72" s="189"/>
      <c r="AB72" s="189"/>
    </row>
    <row r="73" spans="1:28" ht="24" customHeight="1" x14ac:dyDescent="0.2">
      <c r="A73" s="189"/>
      <c r="B73" s="358"/>
      <c r="C73" s="359"/>
      <c r="D73" s="359"/>
      <c r="E73" s="359"/>
      <c r="F73" s="359"/>
      <c r="G73" s="359"/>
      <c r="H73" s="359"/>
      <c r="I73" s="332" t="str">
        <f t="shared" si="3"/>
        <v/>
      </c>
      <c r="J73" s="203"/>
      <c r="K73" s="268"/>
      <c r="L73" s="189"/>
      <c r="M73" s="189"/>
      <c r="N73" s="189"/>
      <c r="O73" s="189"/>
      <c r="P73" s="189"/>
      <c r="Q73" s="189"/>
      <c r="R73" s="189"/>
      <c r="S73" s="189"/>
      <c r="T73" s="189"/>
      <c r="U73" s="189"/>
      <c r="V73" s="189"/>
      <c r="W73" s="189"/>
      <c r="X73" s="189"/>
      <c r="Y73" s="189"/>
      <c r="Z73" s="189"/>
      <c r="AA73" s="189"/>
      <c r="AB73" s="189"/>
    </row>
    <row r="74" spans="1:28" ht="24" customHeight="1" x14ac:dyDescent="0.2">
      <c r="A74" s="189"/>
      <c r="B74" s="358"/>
      <c r="C74" s="359"/>
      <c r="D74" s="359"/>
      <c r="E74" s="359"/>
      <c r="F74" s="359"/>
      <c r="G74" s="359"/>
      <c r="H74" s="359"/>
      <c r="I74" s="332" t="str">
        <f t="shared" si="3"/>
        <v/>
      </c>
      <c r="J74" s="203"/>
      <c r="K74" s="268"/>
      <c r="L74" s="189"/>
      <c r="M74" s="189"/>
      <c r="N74" s="189"/>
      <c r="O74" s="189"/>
      <c r="P74" s="189"/>
      <c r="Q74" s="189"/>
      <c r="R74" s="189"/>
      <c r="S74" s="189"/>
      <c r="T74" s="189"/>
      <c r="U74" s="189"/>
      <c r="V74" s="189"/>
      <c r="W74" s="189"/>
      <c r="X74" s="189"/>
      <c r="Y74" s="189"/>
      <c r="Z74" s="189"/>
      <c r="AA74" s="189"/>
      <c r="AB74" s="189"/>
    </row>
    <row r="75" spans="1:28" ht="24" customHeight="1" x14ac:dyDescent="0.2">
      <c r="A75" s="189"/>
      <c r="B75" s="358"/>
      <c r="C75" s="359"/>
      <c r="D75" s="359"/>
      <c r="E75" s="359"/>
      <c r="F75" s="359"/>
      <c r="G75" s="359"/>
      <c r="H75" s="359"/>
      <c r="I75" s="332" t="str">
        <f t="shared" si="3"/>
        <v/>
      </c>
      <c r="J75" s="203"/>
      <c r="K75" s="268"/>
      <c r="L75" s="189"/>
      <c r="M75" s="189"/>
      <c r="N75" s="189"/>
      <c r="O75" s="189"/>
      <c r="P75" s="189"/>
      <c r="Q75" s="189"/>
      <c r="R75" s="189"/>
      <c r="S75" s="189"/>
      <c r="T75" s="189"/>
      <c r="U75" s="189"/>
      <c r="V75" s="189"/>
      <c r="W75" s="189"/>
      <c r="X75" s="189"/>
      <c r="Y75" s="189"/>
      <c r="Z75" s="189"/>
      <c r="AA75" s="189"/>
      <c r="AB75" s="189"/>
    </row>
    <row r="76" spans="1:28" ht="24" customHeight="1" x14ac:dyDescent="0.2">
      <c r="A76" s="189"/>
      <c r="B76" s="358"/>
      <c r="C76" s="359"/>
      <c r="D76" s="359"/>
      <c r="E76" s="359"/>
      <c r="F76" s="359"/>
      <c r="G76" s="359"/>
      <c r="H76" s="359"/>
      <c r="I76" s="332" t="str">
        <f t="shared" si="3"/>
        <v/>
      </c>
      <c r="J76" s="203"/>
      <c r="K76" s="268"/>
      <c r="L76" s="189"/>
      <c r="M76" s="189"/>
      <c r="N76" s="189"/>
      <c r="O76" s="189"/>
      <c r="P76" s="189"/>
      <c r="Q76" s="189"/>
      <c r="R76" s="189"/>
      <c r="S76" s="189"/>
      <c r="T76" s="189"/>
      <c r="U76" s="189"/>
      <c r="V76" s="189"/>
      <c r="W76" s="189"/>
      <c r="X76" s="189"/>
      <c r="Y76" s="189"/>
      <c r="Z76" s="189"/>
      <c r="AA76" s="189"/>
      <c r="AB76" s="189"/>
    </row>
    <row r="77" spans="1:28" ht="24" customHeight="1" x14ac:dyDescent="0.2">
      <c r="A77" s="189"/>
      <c r="B77" s="358"/>
      <c r="C77" s="359"/>
      <c r="D77" s="359"/>
      <c r="E77" s="359"/>
      <c r="F77" s="359"/>
      <c r="G77" s="359"/>
      <c r="H77" s="359"/>
      <c r="I77" s="332" t="str">
        <f t="shared" si="3"/>
        <v/>
      </c>
      <c r="J77" s="203"/>
      <c r="K77" s="268"/>
      <c r="L77" s="189"/>
      <c r="M77" s="189"/>
      <c r="N77" s="189"/>
      <c r="O77" s="189"/>
      <c r="P77" s="189"/>
      <c r="Q77" s="189"/>
      <c r="R77" s="189"/>
      <c r="S77" s="189"/>
      <c r="T77" s="189"/>
      <c r="U77" s="189"/>
      <c r="V77" s="189"/>
      <c r="W77" s="189"/>
      <c r="X77" s="189"/>
      <c r="Y77" s="189"/>
      <c r="Z77" s="189"/>
      <c r="AA77" s="189"/>
      <c r="AB77" s="189"/>
    </row>
    <row r="78" spans="1:28" ht="24" customHeight="1" x14ac:dyDescent="0.2">
      <c r="A78" s="189"/>
      <c r="B78" s="358"/>
      <c r="C78" s="359"/>
      <c r="D78" s="359"/>
      <c r="E78" s="359"/>
      <c r="F78" s="359"/>
      <c r="G78" s="359"/>
      <c r="H78" s="359"/>
      <c r="I78" s="332" t="str">
        <f t="shared" si="3"/>
        <v/>
      </c>
      <c r="J78" s="203"/>
      <c r="K78" s="268"/>
      <c r="L78" s="189"/>
      <c r="M78" s="189"/>
      <c r="N78" s="189"/>
      <c r="O78" s="189"/>
      <c r="P78" s="189"/>
      <c r="Q78" s="189"/>
      <c r="R78" s="189"/>
      <c r="S78" s="189"/>
      <c r="T78" s="189"/>
      <c r="U78" s="189"/>
      <c r="V78" s="189"/>
      <c r="W78" s="189"/>
      <c r="X78" s="189"/>
      <c r="Y78" s="189"/>
      <c r="Z78" s="189"/>
      <c r="AA78" s="189"/>
      <c r="AB78" s="189"/>
    </row>
    <row r="79" spans="1:28" ht="24" customHeight="1" x14ac:dyDescent="0.2">
      <c r="A79" s="189"/>
      <c r="B79" s="358"/>
      <c r="C79" s="359"/>
      <c r="D79" s="359"/>
      <c r="E79" s="359"/>
      <c r="F79" s="359"/>
      <c r="G79" s="359"/>
      <c r="H79" s="359"/>
      <c r="I79" s="332" t="str">
        <f t="shared" si="3"/>
        <v/>
      </c>
      <c r="J79" s="203"/>
      <c r="K79" s="268"/>
      <c r="L79" s="189"/>
      <c r="M79" s="189"/>
      <c r="N79" s="189"/>
      <c r="O79" s="189"/>
      <c r="P79" s="189"/>
      <c r="Q79" s="189"/>
      <c r="R79" s="189"/>
      <c r="S79" s="189"/>
      <c r="T79" s="189"/>
      <c r="U79" s="189"/>
      <c r="V79" s="189"/>
      <c r="W79" s="189"/>
      <c r="X79" s="189"/>
      <c r="Y79" s="189"/>
      <c r="Z79" s="189"/>
      <c r="AA79" s="189"/>
      <c r="AB79" s="189"/>
    </row>
    <row r="80" spans="1:28" ht="24" customHeight="1" x14ac:dyDescent="0.2">
      <c r="A80" s="189"/>
      <c r="B80" s="358"/>
      <c r="C80" s="359"/>
      <c r="D80" s="359"/>
      <c r="E80" s="359"/>
      <c r="F80" s="359"/>
      <c r="G80" s="359"/>
      <c r="H80" s="359"/>
      <c r="I80" s="332" t="str">
        <f t="shared" si="3"/>
        <v/>
      </c>
      <c r="J80" s="203"/>
      <c r="K80" s="268"/>
      <c r="L80" s="189"/>
      <c r="M80" s="189"/>
      <c r="N80" s="189"/>
      <c r="O80" s="189"/>
      <c r="P80" s="189"/>
      <c r="Q80" s="189"/>
      <c r="R80" s="189"/>
      <c r="S80" s="189"/>
      <c r="T80" s="189"/>
      <c r="U80" s="189"/>
      <c r="V80" s="189"/>
      <c r="W80" s="189"/>
      <c r="X80" s="189"/>
      <c r="Y80" s="189"/>
      <c r="Z80" s="189"/>
      <c r="AA80" s="189"/>
      <c r="AB80" s="189"/>
    </row>
    <row r="81" spans="1:28" ht="24" customHeight="1" x14ac:dyDescent="0.2">
      <c r="A81" s="189"/>
      <c r="B81" s="358"/>
      <c r="C81" s="359"/>
      <c r="D81" s="359"/>
      <c r="E81" s="359"/>
      <c r="F81" s="359"/>
      <c r="G81" s="359"/>
      <c r="H81" s="359"/>
      <c r="I81" s="333" t="str">
        <f t="shared" si="3"/>
        <v/>
      </c>
      <c r="J81" s="204"/>
      <c r="K81" s="269"/>
      <c r="L81" s="189"/>
      <c r="M81" s="189"/>
      <c r="N81" s="189"/>
      <c r="O81" s="189"/>
      <c r="P81" s="189"/>
      <c r="Q81" s="189"/>
      <c r="R81" s="189"/>
      <c r="S81" s="189"/>
      <c r="T81" s="189"/>
      <c r="U81" s="189"/>
      <c r="V81" s="189"/>
      <c r="W81" s="189"/>
      <c r="X81" s="189"/>
      <c r="Y81" s="189"/>
      <c r="Z81" s="189"/>
      <c r="AA81" s="189"/>
      <c r="AB81" s="189"/>
    </row>
    <row r="82" spans="1:28" ht="24" customHeight="1" x14ac:dyDescent="0.2">
      <c r="A82" s="189"/>
      <c r="B82" s="358"/>
      <c r="C82" s="359"/>
      <c r="D82" s="359"/>
      <c r="E82" s="359"/>
      <c r="F82" s="359"/>
      <c r="G82" s="359"/>
      <c r="H82" s="359"/>
      <c r="I82" s="332" t="str">
        <f t="shared" si="3"/>
        <v/>
      </c>
      <c r="J82" s="203"/>
      <c r="K82" s="268"/>
      <c r="L82" s="189"/>
      <c r="M82" s="189"/>
      <c r="N82" s="189"/>
      <c r="O82" s="189"/>
      <c r="P82" s="189"/>
      <c r="Q82" s="189"/>
      <c r="R82" s="189"/>
      <c r="S82" s="189"/>
      <c r="T82" s="189"/>
      <c r="U82" s="189"/>
      <c r="V82" s="189"/>
      <c r="W82" s="189"/>
      <c r="X82" s="189"/>
      <c r="Y82" s="189"/>
      <c r="Z82" s="189"/>
      <c r="AA82" s="189"/>
      <c r="AB82" s="189"/>
    </row>
    <row r="83" spans="1:28" ht="24" customHeight="1" x14ac:dyDescent="0.2">
      <c r="A83" s="189"/>
      <c r="B83" s="358"/>
      <c r="C83" s="359"/>
      <c r="D83" s="359"/>
      <c r="E83" s="359"/>
      <c r="F83" s="359"/>
      <c r="G83" s="359"/>
      <c r="H83" s="359"/>
      <c r="I83" s="332" t="str">
        <f t="shared" si="3"/>
        <v/>
      </c>
      <c r="J83" s="203"/>
      <c r="K83" s="268"/>
      <c r="L83" s="189"/>
      <c r="M83" s="189"/>
      <c r="N83" s="189"/>
      <c r="O83" s="189"/>
      <c r="P83" s="189"/>
      <c r="Q83" s="189"/>
      <c r="R83" s="189"/>
      <c r="S83" s="189"/>
      <c r="T83" s="189"/>
      <c r="U83" s="189"/>
      <c r="V83" s="189"/>
      <c r="W83" s="189"/>
      <c r="X83" s="189"/>
      <c r="Y83" s="189"/>
      <c r="Z83" s="189"/>
      <c r="AA83" s="189"/>
      <c r="AB83" s="189"/>
    </row>
    <row r="84" spans="1:28" ht="24" customHeight="1" x14ac:dyDescent="0.2">
      <c r="A84" s="189"/>
      <c r="B84" s="358"/>
      <c r="C84" s="359"/>
      <c r="D84" s="359"/>
      <c r="E84" s="359"/>
      <c r="F84" s="359"/>
      <c r="G84" s="359"/>
      <c r="H84" s="359"/>
      <c r="I84" s="332" t="str">
        <f t="shared" si="3"/>
        <v/>
      </c>
      <c r="J84" s="203"/>
      <c r="K84" s="268"/>
      <c r="L84" s="189"/>
      <c r="M84" s="189"/>
      <c r="N84" s="189"/>
      <c r="O84" s="189"/>
      <c r="P84" s="189"/>
      <c r="Q84" s="189"/>
      <c r="R84" s="189"/>
      <c r="S84" s="189"/>
      <c r="T84" s="189"/>
      <c r="U84" s="189"/>
      <c r="V84" s="189"/>
      <c r="W84" s="189"/>
      <c r="X84" s="189"/>
      <c r="Y84" s="189"/>
      <c r="Z84" s="189"/>
      <c r="AA84" s="189"/>
      <c r="AB84" s="189"/>
    </row>
    <row r="85" spans="1:28" ht="24" customHeight="1" x14ac:dyDescent="0.2">
      <c r="A85" s="189"/>
      <c r="B85" s="358"/>
      <c r="C85" s="359"/>
      <c r="D85" s="359"/>
      <c r="E85" s="359"/>
      <c r="F85" s="359"/>
      <c r="G85" s="359"/>
      <c r="H85" s="359"/>
      <c r="I85" s="332" t="str">
        <f t="shared" si="3"/>
        <v/>
      </c>
      <c r="J85" s="203"/>
      <c r="K85" s="268"/>
      <c r="L85" s="189"/>
      <c r="M85" s="189"/>
      <c r="N85" s="189"/>
      <c r="O85" s="189"/>
      <c r="P85" s="189"/>
      <c r="Q85" s="189"/>
      <c r="R85" s="189"/>
      <c r="S85" s="189"/>
      <c r="T85" s="189"/>
      <c r="U85" s="189"/>
      <c r="V85" s="189"/>
      <c r="W85" s="189"/>
      <c r="X85" s="189"/>
      <c r="Y85" s="189"/>
      <c r="Z85" s="189"/>
      <c r="AA85" s="189"/>
      <c r="AB85" s="189"/>
    </row>
    <row r="86" spans="1:28" ht="24" customHeight="1" x14ac:dyDescent="0.2">
      <c r="A86" s="189"/>
      <c r="B86" s="358"/>
      <c r="C86" s="359"/>
      <c r="D86" s="359"/>
      <c r="E86" s="359"/>
      <c r="F86" s="359"/>
      <c r="G86" s="359"/>
      <c r="H86" s="359"/>
      <c r="I86" s="332" t="str">
        <f t="shared" si="3"/>
        <v/>
      </c>
      <c r="J86" s="203"/>
      <c r="K86" s="268"/>
      <c r="L86" s="189"/>
      <c r="M86" s="189"/>
      <c r="N86" s="189"/>
      <c r="O86" s="189"/>
      <c r="P86" s="189"/>
      <c r="Q86" s="189"/>
      <c r="R86" s="189"/>
      <c r="S86" s="189"/>
      <c r="T86" s="189"/>
      <c r="U86" s="189"/>
      <c r="V86" s="189"/>
      <c r="W86" s="189"/>
      <c r="X86" s="189"/>
      <c r="Y86" s="189"/>
      <c r="Z86" s="189"/>
      <c r="AA86" s="189"/>
      <c r="AB86" s="189"/>
    </row>
    <row r="87" spans="1:28" ht="24" customHeight="1" x14ac:dyDescent="0.2">
      <c r="A87" s="189"/>
      <c r="B87" s="358"/>
      <c r="C87" s="359"/>
      <c r="D87" s="359"/>
      <c r="E87" s="359"/>
      <c r="F87" s="359"/>
      <c r="G87" s="359"/>
      <c r="H87" s="359"/>
      <c r="I87" s="332" t="str">
        <f t="shared" si="3"/>
        <v/>
      </c>
      <c r="J87" s="203"/>
      <c r="K87" s="268"/>
      <c r="L87" s="189"/>
      <c r="M87" s="189"/>
      <c r="N87" s="189"/>
      <c r="O87" s="189"/>
      <c r="P87" s="189"/>
      <c r="Q87" s="189"/>
      <c r="R87" s="189"/>
      <c r="S87" s="189"/>
      <c r="T87" s="189"/>
      <c r="U87" s="189"/>
      <c r="V87" s="189"/>
      <c r="W87" s="189"/>
      <c r="X87" s="189"/>
      <c r="Y87" s="189"/>
      <c r="Z87" s="189"/>
      <c r="AA87" s="189"/>
      <c r="AB87" s="189"/>
    </row>
    <row r="88" spans="1:28" ht="24" customHeight="1" x14ac:dyDescent="0.2">
      <c r="A88" s="189"/>
      <c r="B88" s="358"/>
      <c r="C88" s="359"/>
      <c r="D88" s="359"/>
      <c r="E88" s="359"/>
      <c r="F88" s="359"/>
      <c r="G88" s="359"/>
      <c r="H88" s="359"/>
      <c r="I88" s="332" t="str">
        <f t="shared" si="3"/>
        <v/>
      </c>
      <c r="J88" s="203"/>
      <c r="K88" s="268"/>
      <c r="L88" s="189"/>
      <c r="M88" s="189"/>
      <c r="N88" s="189"/>
      <c r="O88" s="189"/>
      <c r="P88" s="189"/>
      <c r="Q88" s="189"/>
      <c r="R88" s="189"/>
      <c r="S88" s="189"/>
      <c r="T88" s="189"/>
      <c r="U88" s="189"/>
      <c r="V88" s="189"/>
      <c r="W88" s="189"/>
      <c r="X88" s="189"/>
      <c r="Y88" s="189"/>
      <c r="Z88" s="189"/>
      <c r="AA88" s="189"/>
      <c r="AB88" s="189"/>
    </row>
    <row r="89" spans="1:28" ht="24" customHeight="1" x14ac:dyDescent="0.2">
      <c r="A89" s="189"/>
      <c r="B89" s="358"/>
      <c r="C89" s="359"/>
      <c r="D89" s="359"/>
      <c r="E89" s="359"/>
      <c r="F89" s="359"/>
      <c r="G89" s="359"/>
      <c r="H89" s="359"/>
      <c r="I89" s="332" t="str">
        <f t="shared" si="3"/>
        <v/>
      </c>
      <c r="J89" s="203"/>
      <c r="K89" s="268"/>
      <c r="L89" s="189"/>
      <c r="M89" s="189"/>
      <c r="N89" s="189"/>
      <c r="O89" s="189"/>
      <c r="P89" s="189"/>
      <c r="Q89" s="189"/>
      <c r="R89" s="189"/>
      <c r="S89" s="189"/>
      <c r="T89" s="189"/>
      <c r="U89" s="189"/>
      <c r="V89" s="189"/>
      <c r="W89" s="189"/>
      <c r="X89" s="189"/>
      <c r="Y89" s="189"/>
      <c r="Z89" s="189"/>
      <c r="AA89" s="189"/>
      <c r="AB89" s="189"/>
    </row>
    <row r="90" spans="1:28" ht="24" customHeight="1" x14ac:dyDescent="0.2">
      <c r="A90" s="189"/>
      <c r="B90" s="358"/>
      <c r="C90" s="359"/>
      <c r="D90" s="359"/>
      <c r="E90" s="359"/>
      <c r="F90" s="359"/>
      <c r="G90" s="359"/>
      <c r="H90" s="359"/>
      <c r="I90" s="332" t="str">
        <f t="shared" si="3"/>
        <v/>
      </c>
      <c r="J90" s="203"/>
      <c r="K90" s="268"/>
      <c r="L90" s="189"/>
      <c r="M90" s="189"/>
      <c r="N90" s="189"/>
      <c r="O90" s="189"/>
      <c r="P90" s="189"/>
      <c r="Q90" s="189"/>
      <c r="R90" s="189"/>
      <c r="S90" s="189"/>
      <c r="T90" s="189"/>
      <c r="U90" s="189"/>
      <c r="V90" s="189"/>
      <c r="W90" s="189"/>
      <c r="X90" s="189"/>
      <c r="Y90" s="189"/>
      <c r="Z90" s="189"/>
      <c r="AA90" s="189"/>
      <c r="AB90" s="189"/>
    </row>
    <row r="91" spans="1:28" ht="24" customHeight="1" x14ac:dyDescent="0.2">
      <c r="A91" s="189"/>
      <c r="B91" s="358"/>
      <c r="C91" s="359"/>
      <c r="D91" s="359"/>
      <c r="E91" s="359"/>
      <c r="F91" s="359"/>
      <c r="G91" s="359"/>
      <c r="H91" s="359"/>
      <c r="I91" s="332" t="str">
        <f t="shared" si="3"/>
        <v/>
      </c>
      <c r="J91" s="203"/>
      <c r="K91" s="268"/>
      <c r="L91" s="189"/>
      <c r="M91" s="189"/>
      <c r="N91" s="189"/>
      <c r="O91" s="189"/>
      <c r="P91" s="189"/>
      <c r="Q91" s="189"/>
      <c r="R91" s="189"/>
      <c r="S91" s="189"/>
      <c r="T91" s="189"/>
      <c r="U91" s="189"/>
      <c r="V91" s="189"/>
      <c r="W91" s="189"/>
      <c r="X91" s="189"/>
      <c r="Y91" s="189"/>
      <c r="Z91" s="189"/>
      <c r="AA91" s="189"/>
      <c r="AB91" s="189"/>
    </row>
    <row r="92" spans="1:28" ht="24" customHeight="1" x14ac:dyDescent="0.2">
      <c r="A92" s="189"/>
      <c r="B92" s="358"/>
      <c r="C92" s="359"/>
      <c r="D92" s="359"/>
      <c r="E92" s="359"/>
      <c r="F92" s="359"/>
      <c r="G92" s="359"/>
      <c r="H92" s="359"/>
      <c r="I92" s="332" t="str">
        <f t="shared" si="3"/>
        <v/>
      </c>
      <c r="J92" s="203"/>
      <c r="K92" s="268"/>
      <c r="L92" s="189"/>
      <c r="M92" s="189"/>
      <c r="N92" s="189"/>
      <c r="O92" s="189"/>
      <c r="P92" s="189"/>
      <c r="Q92" s="189"/>
      <c r="R92" s="189"/>
      <c r="S92" s="189"/>
      <c r="T92" s="189"/>
      <c r="U92" s="189"/>
      <c r="V92" s="189"/>
      <c r="W92" s="189"/>
      <c r="X92" s="189"/>
      <c r="Y92" s="189"/>
      <c r="Z92" s="189"/>
      <c r="AA92" s="189"/>
      <c r="AB92" s="189"/>
    </row>
    <row r="93" spans="1:28" ht="24" customHeight="1" x14ac:dyDescent="0.2">
      <c r="A93" s="189"/>
      <c r="B93" s="358"/>
      <c r="C93" s="359"/>
      <c r="D93" s="359"/>
      <c r="E93" s="359"/>
      <c r="F93" s="359"/>
      <c r="G93" s="359"/>
      <c r="H93" s="359"/>
      <c r="I93" s="332" t="str">
        <f t="shared" si="3"/>
        <v/>
      </c>
      <c r="J93" s="203"/>
      <c r="K93" s="268"/>
      <c r="L93" s="189"/>
      <c r="M93" s="189"/>
      <c r="N93" s="189"/>
      <c r="O93" s="189"/>
      <c r="P93" s="189"/>
      <c r="Q93" s="189"/>
      <c r="R93" s="189"/>
      <c r="S93" s="189"/>
      <c r="T93" s="189"/>
      <c r="U93" s="189"/>
      <c r="V93" s="189"/>
      <c r="W93" s="189"/>
      <c r="X93" s="189"/>
      <c r="Y93" s="189"/>
      <c r="Z93" s="189"/>
      <c r="AA93" s="189"/>
      <c r="AB93" s="189"/>
    </row>
    <row r="94" spans="1:28" ht="24" customHeight="1" x14ac:dyDescent="0.2">
      <c r="A94" s="189"/>
      <c r="B94" s="358"/>
      <c r="C94" s="359"/>
      <c r="D94" s="359"/>
      <c r="E94" s="359"/>
      <c r="F94" s="359"/>
      <c r="G94" s="359"/>
      <c r="H94" s="359"/>
      <c r="I94" s="332" t="str">
        <f t="shared" si="3"/>
        <v/>
      </c>
      <c r="J94" s="205"/>
      <c r="K94" s="268"/>
      <c r="L94" s="189"/>
      <c r="M94" s="189"/>
      <c r="N94" s="189"/>
      <c r="O94" s="189"/>
      <c r="P94" s="189"/>
      <c r="Q94" s="189"/>
      <c r="R94" s="189"/>
      <c r="S94" s="189"/>
      <c r="T94" s="189"/>
      <c r="U94" s="189"/>
      <c r="V94" s="189"/>
      <c r="W94" s="189"/>
      <c r="X94" s="189"/>
      <c r="Y94" s="189"/>
      <c r="Z94" s="189"/>
      <c r="AA94" s="189"/>
      <c r="AB94" s="189"/>
    </row>
    <row r="95" spans="1:28" ht="24" customHeight="1" x14ac:dyDescent="0.2">
      <c r="A95" s="189"/>
      <c r="B95" s="356"/>
      <c r="C95" s="357"/>
      <c r="D95" s="357"/>
      <c r="E95" s="357"/>
      <c r="F95" s="357"/>
      <c r="G95" s="357"/>
      <c r="H95" s="357"/>
      <c r="I95" s="334" t="str">
        <f t="shared" si="3"/>
        <v/>
      </c>
      <c r="J95" s="230"/>
      <c r="K95" s="270"/>
      <c r="L95" s="189"/>
      <c r="M95" s="189"/>
      <c r="N95" s="189"/>
      <c r="O95" s="189"/>
      <c r="P95" s="189"/>
      <c r="Q95" s="189"/>
      <c r="R95" s="189"/>
      <c r="S95" s="189"/>
      <c r="T95" s="189"/>
      <c r="U95" s="189"/>
      <c r="V95" s="189"/>
      <c r="W95" s="189"/>
      <c r="X95" s="189"/>
      <c r="Y95" s="189"/>
      <c r="Z95" s="189"/>
      <c r="AA95" s="189"/>
      <c r="AB95" s="189"/>
    </row>
    <row r="96" spans="1:28" ht="15" customHeight="1" x14ac:dyDescent="0.2">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row>
    <row r="97" spans="1:28" ht="15" customHeight="1" x14ac:dyDescent="0.2">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row>
    <row r="98" spans="1:28" ht="15" customHeight="1" x14ac:dyDescent="0.2">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row>
    <row r="99" spans="1:28" ht="15" customHeight="1" x14ac:dyDescent="0.3">
      <c r="A99" s="189"/>
      <c r="B99" s="191" t="s">
        <v>218</v>
      </c>
      <c r="C99" s="192"/>
      <c r="D99" s="193"/>
      <c r="E99" s="193"/>
      <c r="F99" s="193"/>
      <c r="G99" s="193"/>
      <c r="H99" s="193"/>
      <c r="I99" s="193"/>
      <c r="J99" s="196"/>
      <c r="K99" s="197"/>
      <c r="L99" s="189"/>
      <c r="M99" s="189"/>
      <c r="N99" s="189"/>
      <c r="O99" s="189"/>
      <c r="P99" s="189"/>
      <c r="Q99" s="189"/>
      <c r="R99" s="189"/>
      <c r="S99" s="189"/>
      <c r="T99" s="189"/>
      <c r="U99" s="189"/>
      <c r="V99" s="189"/>
      <c r="W99" s="189"/>
      <c r="X99" s="189"/>
      <c r="Y99" s="189"/>
      <c r="Z99" s="189"/>
      <c r="AA99" s="189"/>
      <c r="AB99" s="189"/>
    </row>
    <row r="100" spans="1:28" ht="8.65" customHeight="1" x14ac:dyDescent="0.3">
      <c r="A100" s="189"/>
      <c r="B100" s="195"/>
      <c r="C100" s="195"/>
      <c r="D100" s="190"/>
      <c r="E100" s="190"/>
      <c r="F100" s="190"/>
      <c r="G100" s="190"/>
      <c r="H100" s="190"/>
      <c r="I100" s="190"/>
      <c r="J100" s="190"/>
      <c r="K100" s="190"/>
      <c r="L100" s="189"/>
      <c r="M100" s="189"/>
      <c r="N100" s="189"/>
      <c r="O100" s="189"/>
      <c r="P100" s="189"/>
      <c r="Q100" s="189"/>
      <c r="R100" s="189"/>
      <c r="S100" s="189"/>
      <c r="T100" s="189"/>
      <c r="U100" s="189"/>
      <c r="V100" s="189"/>
      <c r="W100" s="189"/>
      <c r="X100" s="189"/>
      <c r="Y100" s="189"/>
      <c r="Z100" s="189"/>
      <c r="AA100" s="189"/>
      <c r="AB100" s="189"/>
    </row>
    <row r="101" spans="1:28" ht="5.65" customHeight="1" x14ac:dyDescent="0.2">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row>
    <row r="102" spans="1:28" ht="30.4" customHeight="1" x14ac:dyDescent="0.2">
      <c r="A102" s="189"/>
      <c r="B102" s="229" t="s">
        <v>147</v>
      </c>
      <c r="C102" s="247"/>
      <c r="D102" s="247"/>
      <c r="E102" s="141" t="s">
        <v>96</v>
      </c>
      <c r="F102" s="141" t="s">
        <v>95</v>
      </c>
      <c r="G102" s="141" t="s">
        <v>92</v>
      </c>
      <c r="H102" s="232" t="s">
        <v>145</v>
      </c>
      <c r="I102" s="141"/>
      <c r="J102" s="141"/>
      <c r="K102" s="231" t="s">
        <v>148</v>
      </c>
      <c r="L102" s="189"/>
      <c r="M102" s="236"/>
      <c r="N102" s="236"/>
      <c r="O102" s="236"/>
      <c r="P102" s="236"/>
      <c r="Q102" s="236"/>
      <c r="R102" s="236"/>
      <c r="S102" s="236"/>
      <c r="T102" s="236"/>
      <c r="U102" s="236"/>
      <c r="V102" s="236"/>
      <c r="W102" s="236"/>
      <c r="X102" s="189"/>
      <c r="Y102" s="189"/>
      <c r="Z102" s="189"/>
      <c r="AA102" s="189"/>
      <c r="AB102" s="189"/>
    </row>
    <row r="103" spans="1:28" ht="24.75" customHeight="1" x14ac:dyDescent="0.2">
      <c r="A103" s="189"/>
      <c r="B103" s="386"/>
      <c r="C103" s="387"/>
      <c r="D103" s="387"/>
      <c r="E103" s="335" t="str">
        <f>IF(F103="","","Bör")</f>
        <v/>
      </c>
      <c r="F103" s="265"/>
      <c r="G103" s="267"/>
      <c r="H103" s="339" t="str">
        <f>IF('3. Svarsmall FKU'!H102="","",'3. Svarsmall FKU'!H102)</f>
        <v/>
      </c>
      <c r="I103" s="266"/>
      <c r="J103" s="266"/>
      <c r="K103" s="291"/>
      <c r="L103" s="189"/>
      <c r="M103" s="236"/>
      <c r="N103" s="236"/>
      <c r="O103" s="236"/>
      <c r="P103" s="236"/>
      <c r="Q103" s="236"/>
      <c r="R103" s="236"/>
      <c r="S103" s="236"/>
      <c r="T103" s="236"/>
      <c r="U103" s="236"/>
      <c r="V103" s="236"/>
      <c r="W103" s="236"/>
      <c r="X103" s="189"/>
      <c r="Y103" s="189"/>
      <c r="Z103" s="189"/>
      <c r="AA103" s="189"/>
      <c r="AB103" s="189"/>
    </row>
    <row r="104" spans="1:28" ht="24.75" customHeight="1" x14ac:dyDescent="0.2">
      <c r="A104" s="189"/>
      <c r="B104" s="388"/>
      <c r="C104" s="389"/>
      <c r="D104" s="389"/>
      <c r="E104" s="336" t="str">
        <f t="shared" ref="E104:E134" si="4">IF(F104="","","Bör")</f>
        <v/>
      </c>
      <c r="F104" s="203"/>
      <c r="G104" s="268"/>
      <c r="H104" s="340" t="str">
        <f>IF('3. Svarsmall FKU'!H103="","",'3. Svarsmall FKU'!H103)</f>
        <v/>
      </c>
      <c r="I104" s="233"/>
      <c r="J104" s="233"/>
      <c r="K104" s="268"/>
      <c r="L104" s="189"/>
      <c r="M104" s="236"/>
      <c r="N104" s="236"/>
      <c r="O104" s="236"/>
      <c r="P104" s="236"/>
      <c r="Q104" s="236"/>
      <c r="R104" s="236"/>
      <c r="S104" s="236"/>
      <c r="T104" s="236"/>
      <c r="U104" s="236"/>
      <c r="V104" s="236"/>
      <c r="W104" s="236"/>
      <c r="X104" s="189"/>
      <c r="Y104" s="189"/>
      <c r="Z104" s="189"/>
      <c r="AA104" s="189"/>
      <c r="AB104" s="189"/>
    </row>
    <row r="105" spans="1:28" ht="24.75" customHeight="1" x14ac:dyDescent="0.2">
      <c r="A105" s="189"/>
      <c r="B105" s="388"/>
      <c r="C105" s="389"/>
      <c r="D105" s="389"/>
      <c r="E105" s="337" t="str">
        <f t="shared" si="4"/>
        <v/>
      </c>
      <c r="F105" s="204"/>
      <c r="G105" s="269"/>
      <c r="H105" s="340" t="str">
        <f>IF('3. Svarsmall FKU'!H104="","",'3. Svarsmall FKU'!H104)</f>
        <v/>
      </c>
      <c r="I105" s="233"/>
      <c r="J105" s="233"/>
      <c r="K105" s="268"/>
      <c r="L105" s="189"/>
      <c r="M105" s="236"/>
      <c r="N105" s="236"/>
      <c r="O105" s="236"/>
      <c r="P105" s="236"/>
      <c r="Q105" s="236"/>
      <c r="R105" s="236"/>
      <c r="S105" s="236"/>
      <c r="T105" s="236"/>
      <c r="U105" s="236"/>
      <c r="V105" s="236"/>
      <c r="W105" s="236"/>
      <c r="X105" s="189"/>
      <c r="Y105" s="189"/>
      <c r="Z105" s="189"/>
      <c r="AA105" s="189"/>
      <c r="AB105" s="189"/>
    </row>
    <row r="106" spans="1:28" ht="24.75" customHeight="1" x14ac:dyDescent="0.2">
      <c r="A106" s="189"/>
      <c r="B106" s="388"/>
      <c r="C106" s="389"/>
      <c r="D106" s="389"/>
      <c r="E106" s="336" t="str">
        <f t="shared" si="4"/>
        <v/>
      </c>
      <c r="F106" s="203"/>
      <c r="G106" s="268"/>
      <c r="H106" s="340" t="str">
        <f>IF('3. Svarsmall FKU'!H105="","",'3. Svarsmall FKU'!H105)</f>
        <v/>
      </c>
      <c r="I106" s="233"/>
      <c r="J106" s="233"/>
      <c r="K106" s="268"/>
      <c r="L106" s="189"/>
      <c r="M106" s="189"/>
      <c r="N106" s="189"/>
      <c r="O106" s="189"/>
      <c r="P106" s="189"/>
      <c r="Q106" s="189"/>
      <c r="R106" s="189"/>
      <c r="S106" s="189"/>
      <c r="T106" s="189"/>
      <c r="U106" s="189"/>
      <c r="V106" s="189"/>
      <c r="W106" s="189"/>
      <c r="X106" s="189"/>
      <c r="Y106" s="189"/>
      <c r="Z106" s="189"/>
      <c r="AA106" s="189"/>
      <c r="AB106" s="189"/>
    </row>
    <row r="107" spans="1:28" ht="24.75" customHeight="1" x14ac:dyDescent="0.2">
      <c r="A107" s="189"/>
      <c r="B107" s="388"/>
      <c r="C107" s="389"/>
      <c r="D107" s="389"/>
      <c r="E107" s="336" t="str">
        <f t="shared" si="4"/>
        <v/>
      </c>
      <c r="F107" s="203"/>
      <c r="G107" s="268"/>
      <c r="H107" s="340" t="str">
        <f>IF('3. Svarsmall FKU'!H106="","",'3. Svarsmall FKU'!H106)</f>
        <v/>
      </c>
      <c r="I107" s="233"/>
      <c r="J107" s="233"/>
      <c r="K107" s="268"/>
      <c r="L107" s="189"/>
      <c r="M107" s="189"/>
      <c r="N107" s="189"/>
      <c r="O107" s="189"/>
      <c r="P107" s="189"/>
      <c r="Q107" s="189"/>
      <c r="R107" s="189"/>
      <c r="S107" s="189"/>
      <c r="T107" s="189"/>
      <c r="U107" s="189"/>
      <c r="V107" s="189"/>
      <c r="W107" s="189"/>
      <c r="X107" s="189"/>
      <c r="Y107" s="189"/>
      <c r="Z107" s="189"/>
      <c r="AA107" s="189"/>
      <c r="AB107" s="189"/>
    </row>
    <row r="108" spans="1:28" ht="24.75" customHeight="1" x14ac:dyDescent="0.2">
      <c r="A108" s="189"/>
      <c r="B108" s="388"/>
      <c r="C108" s="389"/>
      <c r="D108" s="389"/>
      <c r="E108" s="336" t="str">
        <f t="shared" si="4"/>
        <v/>
      </c>
      <c r="F108" s="203"/>
      <c r="G108" s="268"/>
      <c r="H108" s="340" t="str">
        <f>IF('3. Svarsmall FKU'!H107="","",'3. Svarsmall FKU'!H107)</f>
        <v/>
      </c>
      <c r="I108" s="233"/>
      <c r="J108" s="233"/>
      <c r="K108" s="268"/>
      <c r="L108" s="189"/>
      <c r="M108" s="189"/>
      <c r="N108" s="189"/>
      <c r="O108" s="189"/>
      <c r="P108" s="189"/>
      <c r="Q108" s="189"/>
      <c r="R108" s="189"/>
      <c r="S108" s="189"/>
      <c r="T108" s="189"/>
      <c r="U108" s="189"/>
      <c r="V108" s="189"/>
      <c r="W108" s="189"/>
      <c r="X108" s="189"/>
      <c r="Y108" s="189"/>
      <c r="Z108" s="189"/>
      <c r="AA108" s="189"/>
      <c r="AB108" s="189"/>
    </row>
    <row r="109" spans="1:28" ht="24.75" customHeight="1" x14ac:dyDescent="0.2">
      <c r="A109" s="189"/>
      <c r="B109" s="388"/>
      <c r="C109" s="389"/>
      <c r="D109" s="389"/>
      <c r="E109" s="336" t="str">
        <f t="shared" si="4"/>
        <v/>
      </c>
      <c r="F109" s="203"/>
      <c r="G109" s="268"/>
      <c r="H109" s="340" t="str">
        <f>IF('3. Svarsmall FKU'!H108="","",'3. Svarsmall FKU'!H108)</f>
        <v/>
      </c>
      <c r="I109" s="233"/>
      <c r="J109" s="233"/>
      <c r="K109" s="268"/>
      <c r="L109" s="189"/>
      <c r="M109" s="189"/>
      <c r="N109" s="189"/>
      <c r="O109" s="189"/>
      <c r="P109" s="189"/>
      <c r="Q109" s="189"/>
      <c r="R109" s="189"/>
      <c r="S109" s="189"/>
      <c r="T109" s="189"/>
      <c r="U109" s="189"/>
      <c r="V109" s="189"/>
      <c r="W109" s="189"/>
      <c r="X109" s="189"/>
      <c r="Y109" s="189"/>
      <c r="Z109" s="189"/>
      <c r="AA109" s="189"/>
      <c r="AB109" s="189"/>
    </row>
    <row r="110" spans="1:28" ht="24.75" customHeight="1" x14ac:dyDescent="0.2">
      <c r="A110" s="189"/>
      <c r="B110" s="388"/>
      <c r="C110" s="389"/>
      <c r="D110" s="389"/>
      <c r="E110" s="336" t="str">
        <f t="shared" si="4"/>
        <v/>
      </c>
      <c r="F110" s="203"/>
      <c r="G110" s="268"/>
      <c r="H110" s="340" t="str">
        <f>IF('3. Svarsmall FKU'!H109="","",'3. Svarsmall FKU'!H109)</f>
        <v/>
      </c>
      <c r="I110" s="233"/>
      <c r="J110" s="233"/>
      <c r="K110" s="268"/>
      <c r="L110" s="189"/>
      <c r="M110" s="189"/>
      <c r="N110" s="189"/>
      <c r="O110" s="189"/>
      <c r="P110" s="189"/>
      <c r="Q110" s="189"/>
      <c r="R110" s="189"/>
      <c r="S110" s="189"/>
      <c r="T110" s="189"/>
      <c r="U110" s="189"/>
      <c r="V110" s="189"/>
      <c r="W110" s="189"/>
      <c r="X110" s="189"/>
      <c r="Y110" s="189"/>
      <c r="Z110" s="189"/>
      <c r="AA110" s="189"/>
      <c r="AB110" s="189"/>
    </row>
    <row r="111" spans="1:28" ht="24.75" customHeight="1" x14ac:dyDescent="0.2">
      <c r="A111" s="189"/>
      <c r="B111" s="388"/>
      <c r="C111" s="389"/>
      <c r="D111" s="389"/>
      <c r="E111" s="336" t="str">
        <f t="shared" si="4"/>
        <v/>
      </c>
      <c r="F111" s="203"/>
      <c r="G111" s="268"/>
      <c r="H111" s="340" t="str">
        <f>IF('3. Svarsmall FKU'!H110="","",'3. Svarsmall FKU'!H110)</f>
        <v/>
      </c>
      <c r="I111" s="233"/>
      <c r="J111" s="233"/>
      <c r="K111" s="268"/>
      <c r="L111" s="189"/>
      <c r="M111" s="189"/>
      <c r="N111" s="189"/>
      <c r="O111" s="189"/>
      <c r="P111" s="189"/>
      <c r="Q111" s="189"/>
      <c r="R111" s="189"/>
      <c r="S111" s="189"/>
      <c r="T111" s="189"/>
      <c r="U111" s="189"/>
      <c r="V111" s="189"/>
      <c r="W111" s="189"/>
      <c r="X111" s="189"/>
      <c r="Y111" s="189"/>
      <c r="Z111" s="189"/>
      <c r="AA111" s="189"/>
      <c r="AB111" s="189"/>
    </row>
    <row r="112" spans="1:28" ht="24.75" customHeight="1" x14ac:dyDescent="0.2">
      <c r="A112" s="189"/>
      <c r="B112" s="388"/>
      <c r="C112" s="389"/>
      <c r="D112" s="389"/>
      <c r="E112" s="336" t="str">
        <f t="shared" si="4"/>
        <v/>
      </c>
      <c r="F112" s="203"/>
      <c r="G112" s="268"/>
      <c r="H112" s="340" t="str">
        <f>IF('3. Svarsmall FKU'!H111="","",'3. Svarsmall FKU'!H111)</f>
        <v/>
      </c>
      <c r="I112" s="233"/>
      <c r="J112" s="233"/>
      <c r="K112" s="268"/>
      <c r="L112" s="189"/>
      <c r="M112" s="189"/>
      <c r="N112" s="189"/>
      <c r="O112" s="189"/>
      <c r="P112" s="189"/>
      <c r="Q112" s="189"/>
      <c r="R112" s="189"/>
      <c r="S112" s="189"/>
      <c r="T112" s="189"/>
      <c r="U112" s="189"/>
      <c r="V112" s="189"/>
      <c r="W112" s="189"/>
      <c r="X112" s="189"/>
      <c r="Y112" s="189"/>
      <c r="Z112" s="189"/>
      <c r="AA112" s="189"/>
      <c r="AB112" s="189"/>
    </row>
    <row r="113" spans="1:28" ht="24.75" customHeight="1" x14ac:dyDescent="0.2">
      <c r="A113" s="189"/>
      <c r="B113" s="388"/>
      <c r="C113" s="389"/>
      <c r="D113" s="389"/>
      <c r="E113" s="336" t="str">
        <f t="shared" si="4"/>
        <v/>
      </c>
      <c r="F113" s="203"/>
      <c r="G113" s="268"/>
      <c r="H113" s="340" t="str">
        <f>IF('3. Svarsmall FKU'!H112="","",'3. Svarsmall FKU'!H112)</f>
        <v/>
      </c>
      <c r="I113" s="233"/>
      <c r="J113" s="233"/>
      <c r="K113" s="268"/>
      <c r="L113" s="189"/>
      <c r="M113" s="189"/>
      <c r="N113" s="189"/>
      <c r="O113" s="189"/>
      <c r="P113" s="189"/>
      <c r="Q113" s="189"/>
      <c r="R113" s="189"/>
      <c r="S113" s="189"/>
      <c r="T113" s="189"/>
      <c r="U113" s="189"/>
      <c r="V113" s="189"/>
      <c r="W113" s="189"/>
      <c r="X113" s="189"/>
      <c r="Y113" s="189"/>
      <c r="Z113" s="189"/>
      <c r="AA113" s="189"/>
      <c r="AB113" s="189"/>
    </row>
    <row r="114" spans="1:28" ht="24.75" customHeight="1" x14ac:dyDescent="0.2">
      <c r="A114" s="189"/>
      <c r="B114" s="388"/>
      <c r="C114" s="389"/>
      <c r="D114" s="389"/>
      <c r="E114" s="336" t="str">
        <f t="shared" si="4"/>
        <v/>
      </c>
      <c r="F114" s="203"/>
      <c r="G114" s="268"/>
      <c r="H114" s="340" t="str">
        <f>IF('3. Svarsmall FKU'!H113="","",'3. Svarsmall FKU'!H113)</f>
        <v/>
      </c>
      <c r="I114" s="233"/>
      <c r="J114" s="233"/>
      <c r="K114" s="268"/>
      <c r="L114" s="189"/>
      <c r="M114" s="189"/>
      <c r="N114" s="189"/>
      <c r="O114" s="189"/>
      <c r="P114" s="189"/>
      <c r="Q114" s="189"/>
      <c r="R114" s="189"/>
      <c r="S114" s="189"/>
      <c r="T114" s="189"/>
      <c r="U114" s="189"/>
      <c r="V114" s="189"/>
      <c r="W114" s="189"/>
      <c r="X114" s="189"/>
      <c r="Y114" s="189"/>
      <c r="Z114" s="189"/>
      <c r="AA114" s="189"/>
      <c r="AB114" s="189"/>
    </row>
    <row r="115" spans="1:28" ht="24.75" customHeight="1" x14ac:dyDescent="0.2">
      <c r="A115" s="189"/>
      <c r="B115" s="388"/>
      <c r="C115" s="389"/>
      <c r="D115" s="389"/>
      <c r="E115" s="336" t="str">
        <f t="shared" si="4"/>
        <v/>
      </c>
      <c r="F115" s="203"/>
      <c r="G115" s="268"/>
      <c r="H115" s="340" t="str">
        <f>IF('3. Svarsmall FKU'!H114="","",'3. Svarsmall FKU'!H114)</f>
        <v/>
      </c>
      <c r="I115" s="233"/>
      <c r="J115" s="233"/>
      <c r="K115" s="268"/>
      <c r="L115" s="189"/>
      <c r="M115" s="189"/>
      <c r="N115" s="189"/>
      <c r="O115" s="189"/>
      <c r="P115" s="189"/>
      <c r="Q115" s="189"/>
      <c r="R115" s="189"/>
      <c r="S115" s="189"/>
      <c r="T115" s="189"/>
      <c r="U115" s="189"/>
      <c r="V115" s="189"/>
      <c r="W115" s="189"/>
      <c r="X115" s="189"/>
      <c r="Y115" s="189"/>
      <c r="Z115" s="189"/>
      <c r="AA115" s="189"/>
      <c r="AB115" s="189"/>
    </row>
    <row r="116" spans="1:28" ht="24.75" customHeight="1" x14ac:dyDescent="0.2">
      <c r="A116" s="189"/>
      <c r="B116" s="388"/>
      <c r="C116" s="389"/>
      <c r="D116" s="389"/>
      <c r="E116" s="336" t="str">
        <f t="shared" si="4"/>
        <v/>
      </c>
      <c r="F116" s="203"/>
      <c r="G116" s="268"/>
      <c r="H116" s="340" t="str">
        <f>IF('3. Svarsmall FKU'!H115="","",'3. Svarsmall FKU'!H115)</f>
        <v/>
      </c>
      <c r="I116" s="233"/>
      <c r="J116" s="233"/>
      <c r="K116" s="268"/>
      <c r="L116" s="189"/>
      <c r="M116" s="189"/>
      <c r="N116" s="189"/>
      <c r="O116" s="189"/>
      <c r="P116" s="189"/>
      <c r="Q116" s="189"/>
      <c r="R116" s="189"/>
      <c r="S116" s="189"/>
      <c r="T116" s="189"/>
      <c r="U116" s="189"/>
      <c r="V116" s="189"/>
      <c r="W116" s="189"/>
      <c r="X116" s="189"/>
      <c r="Y116" s="189"/>
      <c r="Z116" s="189"/>
      <c r="AA116" s="189"/>
      <c r="AB116" s="189"/>
    </row>
    <row r="117" spans="1:28" ht="24.75" customHeight="1" x14ac:dyDescent="0.2">
      <c r="A117" s="189"/>
      <c r="B117" s="388"/>
      <c r="C117" s="389"/>
      <c r="D117" s="389"/>
      <c r="E117" s="336" t="str">
        <f t="shared" si="4"/>
        <v/>
      </c>
      <c r="F117" s="203"/>
      <c r="G117" s="268"/>
      <c r="H117" s="340" t="str">
        <f>IF('3. Svarsmall FKU'!H116="","",'3. Svarsmall FKU'!H116)</f>
        <v/>
      </c>
      <c r="I117" s="233"/>
      <c r="J117" s="233"/>
      <c r="K117" s="268"/>
      <c r="L117" s="189"/>
      <c r="M117" s="189"/>
      <c r="N117" s="189"/>
      <c r="O117" s="189"/>
      <c r="P117" s="189"/>
      <c r="Q117" s="189"/>
      <c r="R117" s="189"/>
      <c r="S117" s="189"/>
      <c r="T117" s="189"/>
      <c r="U117" s="189"/>
      <c r="V117" s="189"/>
      <c r="W117" s="189"/>
      <c r="X117" s="189"/>
      <c r="Y117" s="189"/>
      <c r="Z117" s="189"/>
      <c r="AA117" s="189"/>
      <c r="AB117" s="189"/>
    </row>
    <row r="118" spans="1:28" ht="24.75" customHeight="1" x14ac:dyDescent="0.2">
      <c r="A118" s="189"/>
      <c r="B118" s="388"/>
      <c r="C118" s="389"/>
      <c r="D118" s="389"/>
      <c r="E118" s="336" t="str">
        <f t="shared" si="4"/>
        <v/>
      </c>
      <c r="F118" s="203"/>
      <c r="G118" s="268"/>
      <c r="H118" s="340" t="str">
        <f>IF('3. Svarsmall FKU'!H117="","",'3. Svarsmall FKU'!H117)</f>
        <v/>
      </c>
      <c r="I118" s="233"/>
      <c r="J118" s="233"/>
      <c r="K118" s="268"/>
      <c r="L118" s="189"/>
      <c r="M118" s="189"/>
      <c r="N118" s="189"/>
      <c r="O118" s="189"/>
      <c r="P118" s="189"/>
      <c r="Q118" s="189"/>
      <c r="R118" s="189"/>
      <c r="S118" s="189"/>
      <c r="T118" s="189"/>
      <c r="U118" s="189"/>
      <c r="V118" s="189"/>
      <c r="W118" s="189"/>
      <c r="X118" s="189"/>
      <c r="Y118" s="189"/>
      <c r="Z118" s="189"/>
      <c r="AA118" s="189"/>
      <c r="AB118" s="189"/>
    </row>
    <row r="119" spans="1:28" ht="24.75" customHeight="1" x14ac:dyDescent="0.2">
      <c r="A119" s="189"/>
      <c r="B119" s="388"/>
      <c r="C119" s="389"/>
      <c r="D119" s="389"/>
      <c r="E119" s="336" t="str">
        <f t="shared" si="4"/>
        <v/>
      </c>
      <c r="F119" s="203"/>
      <c r="G119" s="268"/>
      <c r="H119" s="340" t="str">
        <f>IF('3. Svarsmall FKU'!H118="","",'3. Svarsmall FKU'!H118)</f>
        <v/>
      </c>
      <c r="I119" s="233"/>
      <c r="J119" s="233"/>
      <c r="K119" s="268"/>
      <c r="L119" s="189"/>
      <c r="M119" s="189"/>
      <c r="N119" s="189"/>
      <c r="O119" s="189"/>
      <c r="P119" s="189"/>
      <c r="Q119" s="189"/>
      <c r="R119" s="189"/>
      <c r="S119" s="189"/>
      <c r="T119" s="189"/>
      <c r="U119" s="189"/>
      <c r="V119" s="189"/>
      <c r="W119" s="189"/>
      <c r="X119" s="189"/>
      <c r="Y119" s="189"/>
      <c r="Z119" s="189"/>
      <c r="AA119" s="189"/>
      <c r="AB119" s="189"/>
    </row>
    <row r="120" spans="1:28" ht="24.75" customHeight="1" x14ac:dyDescent="0.2">
      <c r="A120" s="189"/>
      <c r="B120" s="388"/>
      <c r="C120" s="389"/>
      <c r="D120" s="389"/>
      <c r="E120" s="337" t="str">
        <f t="shared" si="4"/>
        <v/>
      </c>
      <c r="F120" s="204"/>
      <c r="G120" s="269"/>
      <c r="H120" s="340" t="str">
        <f>IF('3. Svarsmall FKU'!H119="","",'3. Svarsmall FKU'!H119)</f>
        <v/>
      </c>
      <c r="I120" s="233"/>
      <c r="J120" s="233"/>
      <c r="K120" s="268"/>
      <c r="L120" s="189"/>
      <c r="M120" s="189"/>
      <c r="N120" s="189"/>
      <c r="O120" s="189"/>
      <c r="P120" s="189"/>
      <c r="Q120" s="189"/>
      <c r="R120" s="189"/>
      <c r="S120" s="189"/>
      <c r="T120" s="189"/>
      <c r="U120" s="189"/>
      <c r="V120" s="189"/>
      <c r="W120" s="189"/>
      <c r="X120" s="189"/>
      <c r="Y120" s="189"/>
      <c r="Z120" s="189"/>
      <c r="AA120" s="189"/>
      <c r="AB120" s="189"/>
    </row>
    <row r="121" spans="1:28" ht="24.75" customHeight="1" x14ac:dyDescent="0.2">
      <c r="A121" s="189"/>
      <c r="B121" s="388"/>
      <c r="C121" s="389"/>
      <c r="D121" s="389"/>
      <c r="E121" s="336" t="str">
        <f t="shared" si="4"/>
        <v/>
      </c>
      <c r="F121" s="203"/>
      <c r="G121" s="268"/>
      <c r="H121" s="340" t="str">
        <f>IF('3. Svarsmall FKU'!H120="","",'3. Svarsmall FKU'!H120)</f>
        <v/>
      </c>
      <c r="I121" s="233"/>
      <c r="J121" s="233"/>
      <c r="K121" s="268"/>
      <c r="L121" s="189"/>
      <c r="M121" s="189"/>
      <c r="N121" s="189"/>
      <c r="O121" s="189"/>
      <c r="P121" s="189"/>
      <c r="Q121" s="189"/>
      <c r="R121" s="189"/>
      <c r="S121" s="189"/>
      <c r="T121" s="189"/>
      <c r="U121" s="189"/>
      <c r="V121" s="189"/>
      <c r="W121" s="189"/>
      <c r="X121" s="189"/>
      <c r="Y121" s="189"/>
      <c r="Z121" s="189"/>
      <c r="AA121" s="189"/>
      <c r="AB121" s="189"/>
    </row>
    <row r="122" spans="1:28" ht="24.75" customHeight="1" x14ac:dyDescent="0.2">
      <c r="A122" s="189"/>
      <c r="B122" s="388"/>
      <c r="C122" s="389"/>
      <c r="D122" s="389"/>
      <c r="E122" s="336" t="str">
        <f t="shared" si="4"/>
        <v/>
      </c>
      <c r="F122" s="203"/>
      <c r="G122" s="268"/>
      <c r="H122" s="340" t="str">
        <f>IF('3. Svarsmall FKU'!H121="","",'3. Svarsmall FKU'!H121)</f>
        <v/>
      </c>
      <c r="I122" s="233"/>
      <c r="J122" s="233"/>
      <c r="K122" s="268"/>
      <c r="L122" s="189"/>
      <c r="M122" s="189"/>
      <c r="N122" s="189"/>
      <c r="O122" s="189"/>
      <c r="P122" s="189"/>
      <c r="Q122" s="189"/>
      <c r="R122" s="189"/>
      <c r="S122" s="189"/>
      <c r="T122" s="189"/>
      <c r="U122" s="189"/>
      <c r="V122" s="189"/>
      <c r="W122" s="189"/>
      <c r="X122" s="189"/>
      <c r="Y122" s="189"/>
      <c r="Z122" s="189"/>
      <c r="AA122" s="189"/>
      <c r="AB122" s="189"/>
    </row>
    <row r="123" spans="1:28" ht="24.75" customHeight="1" x14ac:dyDescent="0.2">
      <c r="A123" s="189"/>
      <c r="B123" s="388"/>
      <c r="C123" s="389"/>
      <c r="D123" s="389"/>
      <c r="E123" s="336" t="str">
        <f t="shared" si="4"/>
        <v/>
      </c>
      <c r="F123" s="203"/>
      <c r="G123" s="268"/>
      <c r="H123" s="340" t="str">
        <f>IF('3. Svarsmall FKU'!H122="","",'3. Svarsmall FKU'!H122)</f>
        <v/>
      </c>
      <c r="I123" s="233"/>
      <c r="J123" s="233"/>
      <c r="K123" s="268"/>
      <c r="L123" s="189"/>
      <c r="M123" s="189"/>
      <c r="N123" s="189"/>
      <c r="O123" s="189"/>
      <c r="P123" s="189"/>
      <c r="Q123" s="189"/>
      <c r="R123" s="189"/>
      <c r="S123" s="189"/>
      <c r="T123" s="189"/>
      <c r="U123" s="189"/>
      <c r="V123" s="189"/>
      <c r="W123" s="189"/>
      <c r="X123" s="189"/>
      <c r="Y123" s="189"/>
      <c r="Z123" s="189"/>
      <c r="AA123" s="189"/>
      <c r="AB123" s="189"/>
    </row>
    <row r="124" spans="1:28" ht="24.75" customHeight="1" x14ac:dyDescent="0.2">
      <c r="A124" s="189"/>
      <c r="B124" s="388"/>
      <c r="C124" s="389"/>
      <c r="D124" s="389"/>
      <c r="E124" s="336" t="str">
        <f t="shared" si="4"/>
        <v/>
      </c>
      <c r="F124" s="203"/>
      <c r="G124" s="268"/>
      <c r="H124" s="340" t="str">
        <f>IF('3. Svarsmall FKU'!H123="","",'3. Svarsmall FKU'!H123)</f>
        <v/>
      </c>
      <c r="I124" s="233"/>
      <c r="J124" s="233"/>
      <c r="K124" s="268"/>
      <c r="L124" s="189"/>
      <c r="M124" s="189"/>
      <c r="N124" s="189"/>
      <c r="O124" s="189"/>
      <c r="P124" s="189"/>
      <c r="Q124" s="189"/>
      <c r="R124" s="189"/>
      <c r="S124" s="189"/>
      <c r="T124" s="189"/>
      <c r="U124" s="189"/>
      <c r="V124" s="189"/>
      <c r="W124" s="189"/>
      <c r="X124" s="189"/>
      <c r="Y124" s="189"/>
      <c r="Z124" s="189"/>
      <c r="AA124" s="189"/>
      <c r="AB124" s="189"/>
    </row>
    <row r="125" spans="1:28" ht="24.75" customHeight="1" x14ac:dyDescent="0.2">
      <c r="A125" s="189"/>
      <c r="B125" s="388"/>
      <c r="C125" s="389"/>
      <c r="D125" s="389"/>
      <c r="E125" s="336" t="str">
        <f t="shared" si="4"/>
        <v/>
      </c>
      <c r="F125" s="203"/>
      <c r="G125" s="268"/>
      <c r="H125" s="340" t="str">
        <f>IF('3. Svarsmall FKU'!H124="","",'3. Svarsmall FKU'!H124)</f>
        <v/>
      </c>
      <c r="I125" s="233"/>
      <c r="J125" s="233"/>
      <c r="K125" s="268"/>
      <c r="L125" s="189"/>
      <c r="M125" s="189"/>
      <c r="N125" s="189"/>
      <c r="O125" s="189"/>
      <c r="P125" s="189"/>
      <c r="Q125" s="189"/>
      <c r="R125" s="189"/>
      <c r="S125" s="189"/>
      <c r="T125" s="189"/>
      <c r="U125" s="189"/>
      <c r="V125" s="189"/>
      <c r="W125" s="189"/>
      <c r="X125" s="189"/>
      <c r="Y125" s="189"/>
      <c r="Z125" s="189"/>
      <c r="AA125" s="189"/>
      <c r="AB125" s="189"/>
    </row>
    <row r="126" spans="1:28" ht="24.75" customHeight="1" x14ac:dyDescent="0.2">
      <c r="A126" s="189"/>
      <c r="B126" s="388"/>
      <c r="C126" s="389"/>
      <c r="D126" s="389"/>
      <c r="E126" s="336" t="str">
        <f t="shared" si="4"/>
        <v/>
      </c>
      <c r="F126" s="203"/>
      <c r="G126" s="268"/>
      <c r="H126" s="340" t="str">
        <f>IF('3. Svarsmall FKU'!H125="","",'3. Svarsmall FKU'!H125)</f>
        <v/>
      </c>
      <c r="I126" s="233"/>
      <c r="J126" s="233"/>
      <c r="K126" s="268"/>
      <c r="L126" s="189"/>
      <c r="M126" s="189"/>
      <c r="N126" s="189"/>
      <c r="O126" s="189"/>
      <c r="P126" s="189"/>
      <c r="Q126" s="189"/>
      <c r="R126" s="189"/>
      <c r="S126" s="189"/>
      <c r="T126" s="189"/>
      <c r="U126" s="189"/>
      <c r="V126" s="189"/>
      <c r="W126" s="189"/>
      <c r="X126" s="189"/>
      <c r="Y126" s="189"/>
      <c r="Z126" s="189"/>
      <c r="AA126" s="189"/>
      <c r="AB126" s="189"/>
    </row>
    <row r="127" spans="1:28" ht="24.75" customHeight="1" x14ac:dyDescent="0.2">
      <c r="A127" s="189"/>
      <c r="B127" s="388"/>
      <c r="C127" s="389"/>
      <c r="D127" s="389"/>
      <c r="E127" s="336" t="str">
        <f t="shared" si="4"/>
        <v/>
      </c>
      <c r="F127" s="203"/>
      <c r="G127" s="268"/>
      <c r="H127" s="340" t="str">
        <f>IF('3. Svarsmall FKU'!H126="","",'3. Svarsmall FKU'!H126)</f>
        <v/>
      </c>
      <c r="I127" s="233"/>
      <c r="J127" s="233"/>
      <c r="K127" s="268"/>
      <c r="L127" s="189"/>
      <c r="M127" s="189"/>
      <c r="N127" s="189"/>
      <c r="O127" s="189"/>
      <c r="P127" s="189"/>
      <c r="Q127" s="189"/>
      <c r="R127" s="189"/>
      <c r="S127" s="189"/>
      <c r="T127" s="189"/>
      <c r="U127" s="189"/>
      <c r="V127" s="189"/>
      <c r="W127" s="189"/>
      <c r="X127" s="189"/>
      <c r="Y127" s="189"/>
      <c r="Z127" s="189"/>
      <c r="AA127" s="189"/>
      <c r="AB127" s="189"/>
    </row>
    <row r="128" spans="1:28" ht="24.75" customHeight="1" x14ac:dyDescent="0.2">
      <c r="A128" s="189"/>
      <c r="B128" s="388"/>
      <c r="C128" s="389"/>
      <c r="D128" s="389"/>
      <c r="E128" s="336" t="str">
        <f t="shared" si="4"/>
        <v/>
      </c>
      <c r="F128" s="203"/>
      <c r="G128" s="268"/>
      <c r="H128" s="340" t="str">
        <f>IF('3. Svarsmall FKU'!H127="","",'3. Svarsmall FKU'!H127)</f>
        <v/>
      </c>
      <c r="I128" s="233"/>
      <c r="J128" s="233"/>
      <c r="K128" s="268"/>
      <c r="L128" s="189"/>
      <c r="M128" s="189"/>
      <c r="N128" s="189"/>
      <c r="O128" s="189"/>
      <c r="P128" s="189"/>
      <c r="Q128" s="189"/>
      <c r="R128" s="189"/>
      <c r="S128" s="189"/>
      <c r="T128" s="189"/>
      <c r="U128" s="189"/>
      <c r="V128" s="189"/>
      <c r="W128" s="189"/>
      <c r="X128" s="189"/>
      <c r="Y128" s="189"/>
      <c r="Z128" s="189"/>
      <c r="AA128" s="189"/>
      <c r="AB128" s="189"/>
    </row>
    <row r="129" spans="1:28" ht="24.75" customHeight="1" x14ac:dyDescent="0.2">
      <c r="A129" s="189"/>
      <c r="B129" s="388"/>
      <c r="C129" s="389"/>
      <c r="D129" s="389"/>
      <c r="E129" s="336" t="str">
        <f t="shared" si="4"/>
        <v/>
      </c>
      <c r="F129" s="203"/>
      <c r="G129" s="268"/>
      <c r="H129" s="340" t="str">
        <f>IF('3. Svarsmall FKU'!H128="","",'3. Svarsmall FKU'!H128)</f>
        <v/>
      </c>
      <c r="I129" s="233"/>
      <c r="J129" s="233"/>
      <c r="K129" s="268"/>
      <c r="L129" s="189"/>
      <c r="M129" s="189"/>
      <c r="N129" s="189"/>
      <c r="O129" s="189"/>
      <c r="P129" s="189"/>
      <c r="Q129" s="189"/>
      <c r="R129" s="189"/>
      <c r="S129" s="189"/>
      <c r="T129" s="189"/>
      <c r="U129" s="189"/>
      <c r="V129" s="189"/>
      <c r="W129" s="189"/>
      <c r="X129" s="189"/>
      <c r="Y129" s="189"/>
      <c r="Z129" s="189"/>
      <c r="AA129" s="189"/>
      <c r="AB129" s="189"/>
    </row>
    <row r="130" spans="1:28" ht="24.75" customHeight="1" x14ac:dyDescent="0.2">
      <c r="A130" s="189"/>
      <c r="B130" s="388"/>
      <c r="C130" s="389"/>
      <c r="D130" s="389"/>
      <c r="E130" s="336" t="str">
        <f t="shared" si="4"/>
        <v/>
      </c>
      <c r="F130" s="203"/>
      <c r="G130" s="268"/>
      <c r="H130" s="340" t="str">
        <f>IF('3. Svarsmall FKU'!H129="","",'3. Svarsmall FKU'!H129)</f>
        <v/>
      </c>
      <c r="I130" s="233"/>
      <c r="J130" s="233"/>
      <c r="K130" s="268"/>
      <c r="L130" s="189"/>
      <c r="M130" s="189"/>
      <c r="N130" s="189"/>
      <c r="O130" s="189"/>
      <c r="P130" s="189"/>
      <c r="Q130" s="189"/>
      <c r="R130" s="189"/>
      <c r="S130" s="189"/>
      <c r="T130" s="189"/>
      <c r="U130" s="189"/>
      <c r="V130" s="189"/>
      <c r="W130" s="189"/>
      <c r="X130" s="189"/>
      <c r="Y130" s="189"/>
      <c r="Z130" s="189"/>
      <c r="AA130" s="189"/>
      <c r="AB130" s="189"/>
    </row>
    <row r="131" spans="1:28" ht="24.75" customHeight="1" x14ac:dyDescent="0.2">
      <c r="A131" s="189"/>
      <c r="B131" s="388"/>
      <c r="C131" s="389"/>
      <c r="D131" s="389"/>
      <c r="E131" s="336" t="str">
        <f t="shared" si="4"/>
        <v/>
      </c>
      <c r="F131" s="203"/>
      <c r="G131" s="268"/>
      <c r="H131" s="340" t="str">
        <f>IF('3. Svarsmall FKU'!H130="","",'3. Svarsmall FKU'!H130)</f>
        <v/>
      </c>
      <c r="I131" s="233"/>
      <c r="J131" s="233"/>
      <c r="K131" s="268"/>
      <c r="L131" s="189"/>
      <c r="M131" s="189"/>
      <c r="N131" s="189"/>
      <c r="O131" s="189"/>
      <c r="P131" s="189"/>
      <c r="Q131" s="189"/>
      <c r="R131" s="189"/>
      <c r="S131" s="189"/>
      <c r="T131" s="189"/>
      <c r="U131" s="189"/>
      <c r="V131" s="189"/>
      <c r="W131" s="189"/>
      <c r="X131" s="189"/>
      <c r="Y131" s="189"/>
      <c r="Z131" s="189"/>
      <c r="AA131" s="189"/>
      <c r="AB131" s="189"/>
    </row>
    <row r="132" spans="1:28" ht="24.75" customHeight="1" x14ac:dyDescent="0.2">
      <c r="A132" s="189"/>
      <c r="B132" s="388"/>
      <c r="C132" s="389"/>
      <c r="D132" s="389"/>
      <c r="E132" s="336" t="str">
        <f t="shared" si="4"/>
        <v/>
      </c>
      <c r="F132" s="203"/>
      <c r="G132" s="268"/>
      <c r="H132" s="340" t="str">
        <f>IF('3. Svarsmall FKU'!H131="","",'3. Svarsmall FKU'!H131)</f>
        <v/>
      </c>
      <c r="I132" s="233"/>
      <c r="J132" s="233"/>
      <c r="K132" s="268"/>
      <c r="L132" s="189"/>
      <c r="M132" s="189"/>
      <c r="N132" s="189"/>
      <c r="O132" s="189"/>
      <c r="P132" s="189"/>
      <c r="Q132" s="189"/>
      <c r="R132" s="189"/>
      <c r="S132" s="189"/>
      <c r="T132" s="189"/>
      <c r="U132" s="189"/>
      <c r="V132" s="189"/>
      <c r="W132" s="189"/>
      <c r="X132" s="189"/>
      <c r="Y132" s="189"/>
      <c r="Z132" s="189"/>
      <c r="AA132" s="189"/>
      <c r="AB132" s="189"/>
    </row>
    <row r="133" spans="1:28" ht="24.75" customHeight="1" x14ac:dyDescent="0.2">
      <c r="A133" s="189"/>
      <c r="B133" s="388"/>
      <c r="C133" s="389"/>
      <c r="D133" s="389"/>
      <c r="E133" s="336" t="str">
        <f t="shared" si="4"/>
        <v/>
      </c>
      <c r="F133" s="205"/>
      <c r="G133" s="268"/>
      <c r="H133" s="340" t="str">
        <f>IF('3. Svarsmall FKU'!H132="","",'3. Svarsmall FKU'!H132)</f>
        <v/>
      </c>
      <c r="I133" s="233"/>
      <c r="J133" s="233"/>
      <c r="K133" s="268"/>
      <c r="L133" s="189"/>
      <c r="M133" s="189"/>
      <c r="N133" s="189"/>
      <c r="O133" s="189"/>
      <c r="P133" s="189"/>
      <c r="Q133" s="189"/>
      <c r="R133" s="189"/>
      <c r="S133" s="189"/>
      <c r="T133" s="189"/>
      <c r="U133" s="189"/>
      <c r="V133" s="189"/>
      <c r="W133" s="189"/>
      <c r="X133" s="189"/>
      <c r="Y133" s="189"/>
      <c r="Z133" s="189"/>
      <c r="AA133" s="189"/>
      <c r="AB133" s="189"/>
    </row>
    <row r="134" spans="1:28" ht="24.75" customHeight="1" x14ac:dyDescent="0.2">
      <c r="A134" s="189"/>
      <c r="B134" s="392"/>
      <c r="C134" s="393"/>
      <c r="D134" s="393"/>
      <c r="E134" s="338" t="str">
        <f t="shared" si="4"/>
        <v/>
      </c>
      <c r="F134" s="230"/>
      <c r="G134" s="270"/>
      <c r="H134" s="341" t="str">
        <f>IF('3. Svarsmall FKU'!H133="","",'3. Svarsmall FKU'!H133)</f>
        <v/>
      </c>
      <c r="I134" s="235"/>
      <c r="J134" s="235"/>
      <c r="K134" s="292"/>
      <c r="L134" s="189"/>
      <c r="M134" s="189"/>
      <c r="N134" s="189"/>
      <c r="O134" s="189"/>
      <c r="P134" s="189"/>
      <c r="Q134" s="189"/>
      <c r="R134" s="189"/>
      <c r="S134" s="189"/>
      <c r="T134" s="189"/>
      <c r="U134" s="189"/>
      <c r="V134" s="189"/>
      <c r="W134" s="189"/>
      <c r="X134" s="189"/>
      <c r="Y134" s="189"/>
      <c r="Z134" s="189"/>
      <c r="AA134" s="189"/>
      <c r="AB134" s="189"/>
    </row>
    <row r="135" spans="1:28" ht="15" customHeight="1" x14ac:dyDescent="0.2">
      <c r="A135" s="189"/>
      <c r="B135" s="234"/>
      <c r="C135" s="234"/>
      <c r="D135" s="234"/>
      <c r="E135" s="238"/>
      <c r="F135" s="239"/>
      <c r="G135" s="239"/>
      <c r="H135" s="234"/>
      <c r="I135" s="234"/>
      <c r="J135" s="234"/>
      <c r="K135" s="234"/>
      <c r="L135" s="189"/>
      <c r="M135" s="189"/>
      <c r="N135" s="189"/>
      <c r="O135" s="189"/>
      <c r="P135" s="189"/>
      <c r="Q135" s="189"/>
      <c r="R135" s="189"/>
      <c r="S135" s="189"/>
      <c r="T135" s="189"/>
      <c r="U135" s="189"/>
      <c r="V135" s="189"/>
      <c r="W135" s="189"/>
      <c r="X135" s="189"/>
      <c r="Y135" s="189"/>
      <c r="Z135" s="189"/>
      <c r="AA135" s="189"/>
      <c r="AB135" s="189"/>
    </row>
    <row r="136" spans="1:28" ht="8.25" customHeight="1" x14ac:dyDescent="0.2">
      <c r="A136" s="189"/>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row>
    <row r="137" spans="1:28" ht="15" hidden="1" customHeight="1" x14ac:dyDescent="0.2">
      <c r="A137" s="189"/>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row>
    <row r="138" spans="1:28" ht="15" customHeight="1" x14ac:dyDescent="0.2">
      <c r="A138" s="189"/>
      <c r="B138" s="272" t="s">
        <v>109</v>
      </c>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89"/>
    </row>
    <row r="139" spans="1:28" ht="17.850000000000001" customHeight="1" x14ac:dyDescent="0.2">
      <c r="A139" s="189"/>
      <c r="B139" s="272" t="s">
        <v>155</v>
      </c>
      <c r="C139" s="190"/>
      <c r="D139" s="190"/>
      <c r="E139" s="190"/>
      <c r="F139" s="190"/>
      <c r="G139" s="190"/>
      <c r="H139" s="189"/>
      <c r="I139" s="189"/>
      <c r="J139" s="189"/>
      <c r="K139" s="189"/>
      <c r="L139" s="189"/>
      <c r="M139" s="189"/>
      <c r="N139" s="189"/>
      <c r="O139" s="189"/>
      <c r="P139" s="189" t="s">
        <v>149</v>
      </c>
      <c r="Q139" s="189"/>
      <c r="R139" s="189"/>
      <c r="S139" s="189"/>
      <c r="T139" s="189"/>
      <c r="U139" s="189"/>
      <c r="V139" s="189"/>
      <c r="W139" s="189"/>
      <c r="X139" s="189"/>
      <c r="Y139" s="189"/>
      <c r="Z139" s="189"/>
      <c r="AA139" s="189"/>
      <c r="AB139" s="189"/>
    </row>
    <row r="140" spans="1:28" ht="17.850000000000001" customHeight="1" x14ac:dyDescent="0.2">
      <c r="A140" s="189"/>
      <c r="B140" s="147"/>
      <c r="C140" s="147" t="s">
        <v>74</v>
      </c>
      <c r="D140" s="148" t="s">
        <v>76</v>
      </c>
      <c r="E140" s="148" t="s">
        <v>75</v>
      </c>
      <c r="F140" s="148" t="s">
        <v>88</v>
      </c>
      <c r="G140" s="149" t="s">
        <v>97</v>
      </c>
      <c r="H140" s="189"/>
      <c r="I140" s="189"/>
      <c r="J140" s="189"/>
      <c r="K140" s="189"/>
      <c r="L140" s="189"/>
      <c r="M140" s="189"/>
      <c r="N140" s="189"/>
      <c r="O140" s="189"/>
      <c r="P140" s="189"/>
      <c r="Q140" s="189"/>
      <c r="R140" s="189"/>
      <c r="S140" s="189"/>
      <c r="T140" s="189"/>
      <c r="U140" s="189"/>
      <c r="V140" s="189"/>
      <c r="W140" s="189"/>
      <c r="X140" s="189"/>
      <c r="Y140" s="189"/>
      <c r="Z140" s="189"/>
      <c r="AA140" s="189"/>
      <c r="AB140" s="189"/>
    </row>
    <row r="141" spans="1:28" ht="17.850000000000001" customHeight="1" x14ac:dyDescent="0.2">
      <c r="A141" s="189"/>
      <c r="B141" s="167" t="s">
        <v>106</v>
      </c>
      <c r="C141" s="153">
        <f>IFERROR(SUMIFS($K$103:$K$136,$F$103:$F$136,C140,$E$103:$E$136,"Bör")+'3. Svarsmall FKU'!C92,"")</f>
        <v>0</v>
      </c>
      <c r="D141" s="154">
        <f>IFERROR(SUMIFS($K$103:$K$136,$F$103:$F$136,D140,$E$103:$E$136,"Bör")+'3. Svarsmall FKU'!D92,"")</f>
        <v>0</v>
      </c>
      <c r="E141" s="154">
        <f>IFERROR(SUMIFS($K$103:$K$136,$F$103:$F$136,E140,$E$103:$E$136,"Bör")+'3. Svarsmall FKU'!E92,"")</f>
        <v>0</v>
      </c>
      <c r="F141" s="154">
        <f>IFERROR(SUMIFS($K$103:$K$136,$F$103:$F$136,F140,$E$103:$E$136,"Bör")+'3. Svarsmall FKU'!F92,"")</f>
        <v>0</v>
      </c>
      <c r="G141" s="155">
        <f>IFERROR(SUMIFS($K$103:$K$136,$F$103:$F$136,G140,$E$103:$E$136,"Bör")+'3. Svarsmall FKU'!G92,"")</f>
        <v>0</v>
      </c>
      <c r="H141" s="189"/>
      <c r="I141" s="189"/>
      <c r="J141" s="189"/>
      <c r="K141" s="189"/>
      <c r="L141" s="189"/>
      <c r="M141" s="189"/>
      <c r="N141" s="189"/>
      <c r="O141" s="189"/>
      <c r="P141" s="189"/>
      <c r="Q141" s="189"/>
      <c r="R141" s="189"/>
      <c r="S141" s="189"/>
      <c r="T141" s="189"/>
      <c r="U141" s="189"/>
      <c r="V141" s="189"/>
      <c r="W141" s="189"/>
      <c r="X141" s="189"/>
      <c r="Y141" s="189"/>
      <c r="Z141" s="189"/>
      <c r="AA141" s="189"/>
      <c r="AB141" s="189"/>
    </row>
    <row r="142" spans="1:28" ht="17.850000000000001" customHeight="1" x14ac:dyDescent="0.2">
      <c r="A142" s="189"/>
      <c r="B142" s="167" t="s">
        <v>100</v>
      </c>
      <c r="C142" s="153">
        <f>IFERROR(SUMIFS($G$103:$G$136,$E$103:$E$136,"Bör",$F$103:$F$136,C140)+'3. Svarsmall FKU'!C93,"")</f>
        <v>0</v>
      </c>
      <c r="D142" s="154">
        <f>IFERROR(SUMIFS($G$103:$G$136,$E$103:$E$136,"Bör",$F$103:$F$136,D140)+'3. Svarsmall FKU'!D93,"")</f>
        <v>0</v>
      </c>
      <c r="E142" s="154">
        <f>IFERROR(SUMIFS($G$103:$G$136,$E$103:$E$136,"Bör",$F$103:$F$136,E140)+'3. Svarsmall FKU'!E93,"")</f>
        <v>0</v>
      </c>
      <c r="F142" s="154">
        <f>IFERROR(SUMIFS($G$103:$G$136,$E$103:$E$136,"Bör",$F$103:$F$136,F140)+'3. Svarsmall FKU'!F93,"")</f>
        <v>0</v>
      </c>
      <c r="G142" s="155">
        <f>IFERROR(SUMIFS($G$103:$G$136,$E$103:$E$136,"Bör",$F$103:$F$136,G140)+'3. Svarsmall FKU'!G93,"")</f>
        <v>0</v>
      </c>
      <c r="H142" s="189"/>
      <c r="I142" s="189"/>
      <c r="J142" s="189"/>
      <c r="K142" s="189"/>
      <c r="L142" s="189"/>
      <c r="M142" s="189"/>
      <c r="N142" s="189"/>
      <c r="O142" s="189"/>
      <c r="P142" s="189"/>
      <c r="Q142" s="189"/>
      <c r="R142" s="189"/>
      <c r="S142" s="189"/>
      <c r="T142" s="189"/>
      <c r="U142" s="189"/>
      <c r="V142" s="189"/>
      <c r="W142" s="189"/>
      <c r="X142" s="189"/>
      <c r="Y142" s="189"/>
      <c r="Z142" s="189"/>
      <c r="AA142" s="189"/>
      <c r="AB142" s="189"/>
    </row>
    <row r="143" spans="1:28" ht="17.850000000000001" customHeight="1" x14ac:dyDescent="0.2">
      <c r="A143" s="189"/>
      <c r="B143" s="167" t="s">
        <v>107</v>
      </c>
      <c r="C143" s="156">
        <f>IFERROR('2. Avropsmall FKU'!D23,"")</f>
        <v>0</v>
      </c>
      <c r="D143" s="157">
        <f>IFERROR('2. Avropsmall FKU'!E23,"")</f>
        <v>0</v>
      </c>
      <c r="E143" s="157">
        <f>IFERROR('2. Avropsmall FKU'!F23,"")</f>
        <v>0</v>
      </c>
      <c r="F143" s="157">
        <f>IFERROR('2. Avropsmall FKU'!G23,"")</f>
        <v>0</v>
      </c>
      <c r="G143" s="158">
        <f>IFERROR('2. Avropsmall FKU'!H23,"")</f>
        <v>0</v>
      </c>
      <c r="H143" s="189"/>
      <c r="I143" s="189"/>
      <c r="J143" s="189"/>
      <c r="K143" s="189"/>
      <c r="L143" s="189"/>
      <c r="M143" s="189"/>
      <c r="N143" s="189"/>
      <c r="O143" s="189"/>
      <c r="P143" s="189"/>
      <c r="Q143" s="189"/>
      <c r="R143" s="189"/>
      <c r="S143" s="189"/>
      <c r="T143" s="189"/>
      <c r="U143" s="189"/>
      <c r="V143" s="189"/>
      <c r="W143" s="189"/>
      <c r="X143" s="189"/>
      <c r="Y143" s="189"/>
      <c r="Z143" s="189"/>
      <c r="AA143" s="189"/>
      <c r="AB143" s="189"/>
    </row>
    <row r="144" spans="1:28" ht="15" customHeight="1" x14ac:dyDescent="0.2">
      <c r="A144" s="189"/>
      <c r="B144" s="168" t="s">
        <v>108</v>
      </c>
      <c r="C144" s="150" t="str">
        <f>IFERROR((C141/C142)*C143,"")</f>
        <v/>
      </c>
      <c r="D144" s="151" t="str">
        <f t="shared" ref="D144:G144" si="5">IFERROR((D141/D142)*D143,"")</f>
        <v/>
      </c>
      <c r="E144" s="151" t="str">
        <f t="shared" si="5"/>
        <v/>
      </c>
      <c r="F144" s="151" t="str">
        <f t="shared" si="5"/>
        <v/>
      </c>
      <c r="G144" s="152" t="str">
        <f t="shared" si="5"/>
        <v/>
      </c>
      <c r="H144" s="189"/>
      <c r="I144" s="189"/>
      <c r="J144" s="189"/>
      <c r="K144" s="189"/>
      <c r="L144" s="189"/>
      <c r="M144" s="189"/>
      <c r="N144" s="189"/>
      <c r="O144" s="189"/>
      <c r="P144" s="189"/>
      <c r="Q144" s="189"/>
      <c r="R144" s="189"/>
      <c r="S144" s="189"/>
      <c r="T144" s="189"/>
      <c r="U144" s="189"/>
      <c r="V144" s="189"/>
      <c r="W144" s="189"/>
      <c r="X144" s="189"/>
      <c r="Y144" s="189"/>
      <c r="Z144" s="189"/>
      <c r="AA144" s="189"/>
      <c r="AB144" s="189"/>
    </row>
    <row r="145" spans="1:28" ht="15" customHeight="1" x14ac:dyDescent="0.2">
      <c r="A145" s="189"/>
      <c r="B145" s="169" t="s">
        <v>99</v>
      </c>
      <c r="C145" s="159"/>
      <c r="D145" s="160"/>
      <c r="E145" s="160"/>
      <c r="F145" s="160"/>
      <c r="G145" s="161">
        <f>IFERROR(SUM(C144:G144),"-")</f>
        <v>0</v>
      </c>
      <c r="H145" s="189"/>
      <c r="I145" s="189"/>
      <c r="J145" s="189"/>
      <c r="K145" s="189"/>
      <c r="L145" s="189"/>
      <c r="M145" s="189"/>
      <c r="N145" s="189"/>
      <c r="O145" s="189"/>
      <c r="P145" s="189"/>
      <c r="Q145" s="189"/>
      <c r="R145" s="189"/>
      <c r="S145" s="189"/>
      <c r="T145" s="189"/>
      <c r="U145" s="189"/>
      <c r="V145" s="189"/>
      <c r="W145" s="189"/>
      <c r="X145" s="189"/>
      <c r="Y145" s="189"/>
      <c r="Z145" s="189"/>
      <c r="AA145" s="189"/>
      <c r="AB145" s="189"/>
    </row>
    <row r="146" spans="1:28" ht="15" customHeight="1" x14ac:dyDescent="0.2">
      <c r="A146" s="189"/>
      <c r="B146" s="189"/>
      <c r="C146" s="210"/>
      <c r="D146" s="210"/>
      <c r="E146" s="210"/>
      <c r="F146" s="210"/>
      <c r="G146" s="210"/>
      <c r="H146" s="189"/>
      <c r="I146" s="189"/>
      <c r="J146" s="189"/>
      <c r="K146" s="189"/>
      <c r="L146" s="189"/>
      <c r="M146" s="189"/>
      <c r="N146" s="189"/>
      <c r="O146" s="189"/>
      <c r="P146" s="189"/>
      <c r="Q146" s="189"/>
      <c r="R146" s="189"/>
      <c r="S146" s="189"/>
      <c r="T146" s="189"/>
      <c r="U146" s="189"/>
      <c r="V146" s="189"/>
      <c r="W146" s="189"/>
      <c r="X146" s="189"/>
      <c r="Y146" s="189"/>
      <c r="Z146" s="189"/>
      <c r="AA146" s="189"/>
      <c r="AB146" s="189"/>
    </row>
    <row r="147" spans="1:28" x14ac:dyDescent="0.2">
      <c r="A147" s="18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row>
    <row r="148" spans="1:28" ht="16.350000000000001" customHeight="1" x14ac:dyDescent="0.2">
      <c r="A148" s="189"/>
      <c r="B148" s="140" t="s">
        <v>151</v>
      </c>
      <c r="C148" s="137"/>
      <c r="D148" s="206"/>
      <c r="E148" s="206"/>
      <c r="F148" s="206"/>
      <c r="G148" s="206"/>
      <c r="H148" s="206"/>
      <c r="I148" s="206"/>
      <c r="J148" s="206"/>
      <c r="K148" s="207"/>
      <c r="L148" s="189"/>
      <c r="M148" s="189"/>
      <c r="N148" s="189"/>
      <c r="O148" s="189"/>
      <c r="P148" s="189"/>
      <c r="Q148" s="189"/>
      <c r="R148" s="189"/>
      <c r="S148" s="189"/>
      <c r="T148" s="189"/>
      <c r="U148" s="189"/>
      <c r="V148" s="189"/>
      <c r="W148" s="189"/>
      <c r="X148" s="189"/>
      <c r="Y148" s="189"/>
      <c r="Z148" s="189"/>
      <c r="AA148" s="189"/>
      <c r="AB148" s="189"/>
    </row>
    <row r="149" spans="1:28" ht="348" customHeight="1" x14ac:dyDescent="0.2">
      <c r="A149" s="189"/>
      <c r="B149" s="367"/>
      <c r="C149" s="368"/>
      <c r="D149" s="368"/>
      <c r="E149" s="368"/>
      <c r="F149" s="368"/>
      <c r="G149" s="368"/>
      <c r="H149" s="368"/>
      <c r="I149" s="368"/>
      <c r="J149" s="368"/>
      <c r="K149" s="369"/>
      <c r="L149" s="189"/>
      <c r="M149" s="189"/>
      <c r="N149" s="189"/>
      <c r="O149" s="189"/>
      <c r="P149" s="189"/>
      <c r="Q149" s="189"/>
      <c r="R149" s="189"/>
      <c r="S149" s="189"/>
      <c r="T149" s="189"/>
      <c r="U149" s="189"/>
      <c r="V149" s="189"/>
      <c r="W149" s="189"/>
      <c r="X149" s="189"/>
      <c r="Y149" s="189"/>
      <c r="Z149" s="189"/>
      <c r="AA149" s="189"/>
      <c r="AB149" s="189"/>
    </row>
    <row r="150" spans="1:28" ht="12.75" customHeight="1" x14ac:dyDescent="0.2">
      <c r="A150" s="18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c r="AA150" s="189"/>
      <c r="AB150" s="189"/>
    </row>
    <row r="151" spans="1:28" ht="20.100000000000001" customHeight="1" x14ac:dyDescent="0.2">
      <c r="A151" s="189"/>
      <c r="B151" s="138" t="s">
        <v>94</v>
      </c>
      <c r="C151" s="137"/>
      <c r="D151" s="206"/>
      <c r="E151" s="206"/>
      <c r="F151" s="206"/>
      <c r="G151" s="206"/>
      <c r="H151" s="206"/>
      <c r="I151" s="206"/>
      <c r="J151" s="206"/>
      <c r="K151" s="207"/>
      <c r="L151" s="189"/>
      <c r="M151" s="189"/>
      <c r="N151" s="189"/>
      <c r="O151" s="189"/>
      <c r="P151" s="189"/>
      <c r="Q151" s="189"/>
      <c r="R151" s="189"/>
      <c r="S151" s="189"/>
      <c r="T151" s="189"/>
      <c r="U151" s="189"/>
      <c r="V151" s="189"/>
      <c r="W151" s="189"/>
      <c r="X151" s="189"/>
      <c r="Y151" s="189"/>
      <c r="Z151" s="189"/>
      <c r="AA151" s="189"/>
      <c r="AB151" s="189"/>
    </row>
    <row r="152" spans="1:28" ht="302.10000000000002" customHeight="1" x14ac:dyDescent="0.2">
      <c r="A152" s="189"/>
      <c r="B152" s="364"/>
      <c r="C152" s="365"/>
      <c r="D152" s="365"/>
      <c r="E152" s="365"/>
      <c r="F152" s="365"/>
      <c r="G152" s="365"/>
      <c r="H152" s="365"/>
      <c r="I152" s="365"/>
      <c r="J152" s="365"/>
      <c r="K152" s="366"/>
      <c r="L152" s="189"/>
      <c r="M152" s="189"/>
      <c r="N152" s="189"/>
      <c r="O152" s="189"/>
      <c r="P152" s="189"/>
      <c r="Q152" s="189"/>
      <c r="R152" s="189"/>
      <c r="S152" s="189"/>
      <c r="T152" s="189"/>
      <c r="U152" s="189"/>
      <c r="V152" s="189"/>
      <c r="W152" s="189"/>
      <c r="X152" s="189"/>
      <c r="Y152" s="189"/>
      <c r="Z152" s="189"/>
      <c r="AA152" s="189"/>
      <c r="AB152" s="189"/>
    </row>
    <row r="153" spans="1:28" x14ac:dyDescent="0.2">
      <c r="A153" s="189"/>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c r="AA153" s="189"/>
      <c r="AB153" s="189"/>
    </row>
    <row r="154" spans="1:28" x14ac:dyDescent="0.2">
      <c r="A154" s="189"/>
      <c r="B154" s="189"/>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row>
    <row r="155" spans="1:28" x14ac:dyDescent="0.2">
      <c r="A155" s="189"/>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row>
    <row r="156" spans="1:28" x14ac:dyDescent="0.2">
      <c r="A156" s="189"/>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row>
    <row r="157" spans="1:28" x14ac:dyDescent="0.2">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row>
    <row r="158" spans="1:28" x14ac:dyDescent="0.2">
      <c r="A158" s="189"/>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row>
    <row r="159" spans="1:28" x14ac:dyDescent="0.2">
      <c r="A159" s="189"/>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row>
    <row r="160" spans="1:28" x14ac:dyDescent="0.2">
      <c r="A160" s="189"/>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row>
    <row r="161" spans="1:28" x14ac:dyDescent="0.2">
      <c r="A161" s="189"/>
      <c r="B161" s="189"/>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row>
    <row r="162" spans="1:28" x14ac:dyDescent="0.2">
      <c r="A162" s="189"/>
      <c r="B162" s="189"/>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c r="AB162" s="189"/>
    </row>
    <row r="163" spans="1:28" x14ac:dyDescent="0.2">
      <c r="A163" s="189"/>
      <c r="B163" s="189"/>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row>
    <row r="164" spans="1:28" x14ac:dyDescent="0.2">
      <c r="A164" s="189"/>
      <c r="B164" s="189"/>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row>
    <row r="165" spans="1:28" x14ac:dyDescent="0.2">
      <c r="A165" s="189"/>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row>
    <row r="166" spans="1:28" x14ac:dyDescent="0.2">
      <c r="A166" s="189"/>
      <c r="B166" s="189"/>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row>
  </sheetData>
  <sheetProtection sheet="1" objects="1" scenarios="1"/>
  <mergeCells count="137">
    <mergeCell ref="J3:K3"/>
    <mergeCell ref="J15:K15"/>
    <mergeCell ref="J16:K16"/>
    <mergeCell ref="F5:G5"/>
    <mergeCell ref="F18:G18"/>
    <mergeCell ref="F11:G11"/>
    <mergeCell ref="D16:E16"/>
    <mergeCell ref="D6:E6"/>
    <mergeCell ref="F16:G16"/>
    <mergeCell ref="F15:G15"/>
    <mergeCell ref="F17:G17"/>
    <mergeCell ref="F10:G10"/>
    <mergeCell ref="J5:K5"/>
    <mergeCell ref="J17:K17"/>
    <mergeCell ref="D17:E17"/>
    <mergeCell ref="D18:E18"/>
    <mergeCell ref="J18:K18"/>
    <mergeCell ref="J6:K6"/>
    <mergeCell ref="H10:I10"/>
    <mergeCell ref="H11:I11"/>
    <mergeCell ref="D15:E15"/>
    <mergeCell ref="B5:C5"/>
    <mergeCell ref="B6:C6"/>
    <mergeCell ref="B11:C11"/>
    <mergeCell ref="B39:I39"/>
    <mergeCell ref="B40:I40"/>
    <mergeCell ref="B41:I41"/>
    <mergeCell ref="B42:I42"/>
    <mergeCell ref="B43:I43"/>
    <mergeCell ref="B28:I28"/>
    <mergeCell ref="B29:I29"/>
    <mergeCell ref="B30:I30"/>
    <mergeCell ref="B31:I31"/>
    <mergeCell ref="B32:I32"/>
    <mergeCell ref="B33:I33"/>
    <mergeCell ref="B34:I34"/>
    <mergeCell ref="B35:I35"/>
    <mergeCell ref="H5:I5"/>
    <mergeCell ref="D5:E5"/>
    <mergeCell ref="B15:C15"/>
    <mergeCell ref="B38:I38"/>
    <mergeCell ref="B36:I36"/>
    <mergeCell ref="B37:I37"/>
    <mergeCell ref="B133:D133"/>
    <mergeCell ref="B134:D134"/>
    <mergeCell ref="B64:H64"/>
    <mergeCell ref="B65:H65"/>
    <mergeCell ref="B66:H66"/>
    <mergeCell ref="B67:H67"/>
    <mergeCell ref="B68:H68"/>
    <mergeCell ref="B69:H69"/>
    <mergeCell ref="B70:H70"/>
    <mergeCell ref="B71:H71"/>
    <mergeCell ref="B72:H72"/>
    <mergeCell ref="B73:H73"/>
    <mergeCell ref="B74:H74"/>
    <mergeCell ref="B75:H75"/>
    <mergeCell ref="B76:H76"/>
    <mergeCell ref="B77:H77"/>
    <mergeCell ref="B128:D128"/>
    <mergeCell ref="B129:D129"/>
    <mergeCell ref="B130:D130"/>
    <mergeCell ref="B131:D131"/>
    <mergeCell ref="B132:D132"/>
    <mergeCell ref="B123:D123"/>
    <mergeCell ref="B124:D124"/>
    <mergeCell ref="B125:D125"/>
    <mergeCell ref="B126:D126"/>
    <mergeCell ref="B127:D127"/>
    <mergeCell ref="B118:D118"/>
    <mergeCell ref="B119:D119"/>
    <mergeCell ref="B120:D120"/>
    <mergeCell ref="B121:D121"/>
    <mergeCell ref="B122:D122"/>
    <mergeCell ref="B113:D113"/>
    <mergeCell ref="B114:D114"/>
    <mergeCell ref="B115:D115"/>
    <mergeCell ref="B116:D116"/>
    <mergeCell ref="B117:D117"/>
    <mergeCell ref="B152:K152"/>
    <mergeCell ref="B149:K149"/>
    <mergeCell ref="F6:G6"/>
    <mergeCell ref="B16:C16"/>
    <mergeCell ref="B17:C17"/>
    <mergeCell ref="B18:C18"/>
    <mergeCell ref="D10:E10"/>
    <mergeCell ref="D11:E11"/>
    <mergeCell ref="B10:C10"/>
    <mergeCell ref="H17:I17"/>
    <mergeCell ref="H6:I6"/>
    <mergeCell ref="H18:I18"/>
    <mergeCell ref="B103:D103"/>
    <mergeCell ref="B104:D104"/>
    <mergeCell ref="B105:D105"/>
    <mergeCell ref="B106:D106"/>
    <mergeCell ref="B107:D107"/>
    <mergeCell ref="B108:D108"/>
    <mergeCell ref="B109:D109"/>
    <mergeCell ref="B110:D110"/>
    <mergeCell ref="B111:D111"/>
    <mergeCell ref="B112:D112"/>
    <mergeCell ref="H15:I15"/>
    <mergeCell ref="H16:I16"/>
    <mergeCell ref="B46:I46"/>
    <mergeCell ref="B47:I47"/>
    <mergeCell ref="B44:I44"/>
    <mergeCell ref="B45:I45"/>
    <mergeCell ref="B57:I57"/>
    <mergeCell ref="B58:I58"/>
    <mergeCell ref="B93:H93"/>
    <mergeCell ref="B94:H94"/>
    <mergeCell ref="B53:I53"/>
    <mergeCell ref="B54:I54"/>
    <mergeCell ref="B55:I55"/>
    <mergeCell ref="B78:H78"/>
    <mergeCell ref="B79:H79"/>
    <mergeCell ref="B80:H80"/>
    <mergeCell ref="B81:H81"/>
    <mergeCell ref="B59:I59"/>
    <mergeCell ref="B56:I56"/>
    <mergeCell ref="B95:H95"/>
    <mergeCell ref="B88:H88"/>
    <mergeCell ref="B89:H89"/>
    <mergeCell ref="B52:I52"/>
    <mergeCell ref="B48:I48"/>
    <mergeCell ref="B49:I49"/>
    <mergeCell ref="B50:I50"/>
    <mergeCell ref="B82:H82"/>
    <mergeCell ref="B90:H90"/>
    <mergeCell ref="B91:H91"/>
    <mergeCell ref="B92:H92"/>
    <mergeCell ref="B83:H83"/>
    <mergeCell ref="B84:H84"/>
    <mergeCell ref="B85:H85"/>
    <mergeCell ref="B86:H86"/>
    <mergeCell ref="B87:H87"/>
    <mergeCell ref="B51:I51"/>
  </mergeCells>
  <conditionalFormatting sqref="B5 B15 D5 D15 F5 F15 F17 J5 H5 H15 J17 H17 E63:G63 I63">
    <cfRule type="expression" dxfId="331" priority="392" stopIfTrue="1">
      <formula>"OM($E$17&gt;0 och $E$16=0)"</formula>
    </cfRule>
  </conditionalFormatting>
  <conditionalFormatting sqref="B10 D10">
    <cfRule type="expression" dxfId="330" priority="391" stopIfTrue="1">
      <formula>"OM($E$17&gt;0 och $E$16=0)"</formula>
    </cfRule>
  </conditionalFormatting>
  <conditionalFormatting sqref="B17 D17">
    <cfRule type="expression" dxfId="329" priority="389" stopIfTrue="1">
      <formula>"OM($E$17&gt;0 och $E$16=0)"</formula>
    </cfRule>
  </conditionalFormatting>
  <conditionalFormatting sqref="B148:C148">
    <cfRule type="expression" dxfId="328" priority="386" stopIfTrue="1">
      <formula>"OM($E$17&gt;0 och $E$16=0)"</formula>
    </cfRule>
  </conditionalFormatting>
  <conditionalFormatting sqref="B63">
    <cfRule type="expression" dxfId="327" priority="383" stopIfTrue="1">
      <formula>"OM($E$17&gt;0 och $E$16=0)"</formula>
    </cfRule>
  </conditionalFormatting>
  <conditionalFormatting sqref="D63">
    <cfRule type="expression" dxfId="326" priority="372" stopIfTrue="1">
      <formula>"OM($E$17&gt;0 och $E$16=0)"</formula>
    </cfRule>
  </conditionalFormatting>
  <conditionalFormatting sqref="B66">
    <cfRule type="expression" dxfId="325" priority="381" stopIfTrue="1">
      <formula>"OM($E$17&gt;0 och $E$16=0)"</formula>
    </cfRule>
  </conditionalFormatting>
  <conditionalFormatting sqref="K63">
    <cfRule type="expression" dxfId="324" priority="366" stopIfTrue="1">
      <formula>"OM($E$17&gt;0 och $E$16=0)"</formula>
    </cfRule>
  </conditionalFormatting>
  <conditionalFormatting sqref="J63">
    <cfRule type="expression" dxfId="323" priority="371" stopIfTrue="1">
      <formula>"OM($E$17&gt;0 och $E$16=0)"</formula>
    </cfRule>
  </conditionalFormatting>
  <conditionalFormatting sqref="B67">
    <cfRule type="expression" dxfId="322" priority="334" stopIfTrue="1">
      <formula>"OM($E$17&gt;0 och $E$16=0)"</formula>
    </cfRule>
  </conditionalFormatting>
  <conditionalFormatting sqref="B68">
    <cfRule type="expression" dxfId="321" priority="333" stopIfTrue="1">
      <formula>"OM($E$17&gt;0 och $E$16=0)"</formula>
    </cfRule>
  </conditionalFormatting>
  <conditionalFormatting sqref="B69">
    <cfRule type="expression" dxfId="320" priority="332" stopIfTrue="1">
      <formula>"OM($E$17&gt;0 och $E$16=0)"</formula>
    </cfRule>
  </conditionalFormatting>
  <conditionalFormatting sqref="B70">
    <cfRule type="expression" dxfId="319" priority="331" stopIfTrue="1">
      <formula>"OM($E$17&gt;0 och $E$16=0)"</formula>
    </cfRule>
  </conditionalFormatting>
  <conditionalFormatting sqref="B64">
    <cfRule type="expression" dxfId="318" priority="315" stopIfTrue="1">
      <formula>"OM($E$17&gt;0 och $E$16=0)"</formula>
    </cfRule>
  </conditionalFormatting>
  <conditionalFormatting sqref="F10">
    <cfRule type="expression" dxfId="317" priority="310" stopIfTrue="1">
      <formula>"OM($E$17&gt;0 och $E$16=0)"</formula>
    </cfRule>
  </conditionalFormatting>
  <conditionalFormatting sqref="B76:B80">
    <cfRule type="expression" dxfId="316" priority="316" stopIfTrue="1">
      <formula>"OM($E$17&gt;0 och $E$16=0)"</formula>
    </cfRule>
  </conditionalFormatting>
  <conditionalFormatting sqref="B82">
    <cfRule type="expression" dxfId="315" priority="272" stopIfTrue="1">
      <formula>"OM($E$17&gt;0 och $E$16=0)"</formula>
    </cfRule>
  </conditionalFormatting>
  <conditionalFormatting sqref="J10">
    <cfRule type="expression" dxfId="314" priority="308" stopIfTrue="1">
      <formula>"OM($E$17&gt;0 och $E$16=0)"</formula>
    </cfRule>
  </conditionalFormatting>
  <conditionalFormatting sqref="B84">
    <cfRule type="expression" dxfId="313" priority="270" stopIfTrue="1">
      <formula>"OM($E$17&gt;0 och $E$16=0)"</formula>
    </cfRule>
  </conditionalFormatting>
  <conditionalFormatting sqref="B81">
    <cfRule type="expression" dxfId="312" priority="276" stopIfTrue="1">
      <formula>"OM($E$17&gt;0 och $E$16=0)"</formula>
    </cfRule>
  </conditionalFormatting>
  <conditionalFormatting sqref="B73:B80">
    <cfRule type="expression" dxfId="311" priority="283" stopIfTrue="1">
      <formula>"OM($E$17&gt;0 och $E$16=0)"</formula>
    </cfRule>
  </conditionalFormatting>
  <conditionalFormatting sqref="B151:C151">
    <cfRule type="expression" dxfId="310" priority="281" stopIfTrue="1">
      <formula>"OM($E$17&gt;0 och $E$16=0)"</formula>
    </cfRule>
  </conditionalFormatting>
  <conditionalFormatting sqref="B65">
    <cfRule type="expression" dxfId="309" priority="280" stopIfTrue="1">
      <formula>"OM($E$17&gt;0 och $E$16=0)"</formula>
    </cfRule>
  </conditionalFormatting>
  <conditionalFormatting sqref="B72">
    <cfRule type="expression" dxfId="308" priority="278" stopIfTrue="1">
      <formula>"OM($E$17&gt;0 och $E$16=0)"</formula>
    </cfRule>
  </conditionalFormatting>
  <conditionalFormatting sqref="B83">
    <cfRule type="expression" dxfId="307" priority="271" stopIfTrue="1">
      <formula>"OM($E$17&gt;0 och $E$16=0)"</formula>
    </cfRule>
  </conditionalFormatting>
  <conditionalFormatting sqref="B79">
    <cfRule type="expression" dxfId="306" priority="267" stopIfTrue="1">
      <formula>"OM($E$17&gt;0 och $E$16=0)"</formula>
    </cfRule>
  </conditionalFormatting>
  <conditionalFormatting sqref="B85">
    <cfRule type="expression" dxfId="305" priority="269" stopIfTrue="1">
      <formula>"OM($E$17&gt;0 och $E$16=0)"</formula>
    </cfRule>
  </conditionalFormatting>
  <conditionalFormatting sqref="B91 B95">
    <cfRule type="expression" dxfId="304" priority="268" stopIfTrue="1">
      <formula>"OM($E$17&gt;0 och $E$16=0)"</formula>
    </cfRule>
  </conditionalFormatting>
  <conditionalFormatting sqref="B88:B91 B95">
    <cfRule type="expression" dxfId="303" priority="266" stopIfTrue="1">
      <formula>"OM($E$17&gt;0 och $E$16=0)"</formula>
    </cfRule>
  </conditionalFormatting>
  <conditionalFormatting sqref="B80">
    <cfRule type="expression" dxfId="302" priority="265" stopIfTrue="1">
      <formula>"OM($E$17&gt;0 och $E$16=0)"</formula>
    </cfRule>
  </conditionalFormatting>
  <conditionalFormatting sqref="B86">
    <cfRule type="expression" dxfId="301" priority="264" stopIfTrue="1">
      <formula>"OM($E$17&gt;0 och $E$16=0)"</formula>
    </cfRule>
  </conditionalFormatting>
  <conditionalFormatting sqref="B87">
    <cfRule type="expression" dxfId="300" priority="263" stopIfTrue="1">
      <formula>"OM($E$17&gt;0 och $E$16=0)"</formula>
    </cfRule>
  </conditionalFormatting>
  <conditionalFormatting sqref="B93">
    <cfRule type="expression" dxfId="299" priority="258" stopIfTrue="1">
      <formula>"OM($E$17&gt;0 och $E$16=0)"</formula>
    </cfRule>
  </conditionalFormatting>
  <conditionalFormatting sqref="B92">
    <cfRule type="expression" dxfId="298" priority="257" stopIfTrue="1">
      <formula>"OM($E$17&gt;0 och $E$16=0)"</formula>
    </cfRule>
  </conditionalFormatting>
  <conditionalFormatting sqref="B94">
    <cfRule type="expression" dxfId="297" priority="255" stopIfTrue="1">
      <formula>"OM($E$17&gt;0 och $E$16=0)"</formula>
    </cfRule>
  </conditionalFormatting>
  <conditionalFormatting sqref="B94">
    <cfRule type="expression" dxfId="296" priority="254" stopIfTrue="1">
      <formula>"OM($E$17&gt;0 och $E$16=0)"</formula>
    </cfRule>
  </conditionalFormatting>
  <conditionalFormatting sqref="H63">
    <cfRule type="expression" dxfId="295" priority="252" stopIfTrue="1">
      <formula>"OM($E$17&gt;0 och $E$16=0)"</formula>
    </cfRule>
  </conditionalFormatting>
  <conditionalFormatting sqref="F22:H22 J22">
    <cfRule type="expression" dxfId="294" priority="246" stopIfTrue="1">
      <formula>"OM($E$17&gt;0 och $E$16=0)"</formula>
    </cfRule>
  </conditionalFormatting>
  <conditionalFormatting sqref="E22">
    <cfRule type="expression" dxfId="293" priority="244" stopIfTrue="1">
      <formula>"OM($E$17&gt;0 och $E$16=0)"</formula>
    </cfRule>
  </conditionalFormatting>
  <conditionalFormatting sqref="K22">
    <cfRule type="expression" dxfId="292" priority="242" stopIfTrue="1">
      <formula>"OM($E$17&gt;0 och $E$16=0)"</formula>
    </cfRule>
  </conditionalFormatting>
  <conditionalFormatting sqref="I22">
    <cfRule type="expression" dxfId="291" priority="239" stopIfTrue="1">
      <formula>"OM($E$17&gt;0 och $E$16=0)"</formula>
    </cfRule>
  </conditionalFormatting>
  <conditionalFormatting sqref="C22">
    <cfRule type="expression" dxfId="290" priority="235" stopIfTrue="1">
      <formula>"OM($E$17&gt;0 och $E$16=0)"</formula>
    </cfRule>
  </conditionalFormatting>
  <conditionalFormatting sqref="B22">
    <cfRule type="expression" dxfId="289" priority="233" stopIfTrue="1">
      <formula>"OM($E$17&gt;0 och $E$16=0)"</formula>
    </cfRule>
  </conditionalFormatting>
  <conditionalFormatting sqref="B23">
    <cfRule type="expression" dxfId="288" priority="232" stopIfTrue="1">
      <formula>"OM($E$17&gt;0 och $E$16=0)"</formula>
    </cfRule>
  </conditionalFormatting>
  <conditionalFormatting sqref="C23">
    <cfRule type="cellIs" dxfId="287" priority="230" operator="notBetween">
      <formula>0.29999</formula>
      <formula>1</formula>
    </cfRule>
  </conditionalFormatting>
  <conditionalFormatting sqref="B105">
    <cfRule type="expression" dxfId="286" priority="227" stopIfTrue="1">
      <formula>"OM($E$17&gt;0 och $E$16=0)"</formula>
    </cfRule>
  </conditionalFormatting>
  <conditionalFormatting sqref="B106">
    <cfRule type="expression" dxfId="285" priority="223" stopIfTrue="1">
      <formula>"OM($E$17&gt;0 och $E$16=0)"</formula>
    </cfRule>
  </conditionalFormatting>
  <conditionalFormatting sqref="B103">
    <cfRule type="expression" dxfId="284" priority="218" stopIfTrue="1">
      <formula>"OM($E$17&gt;0 och $E$16=0)"</formula>
    </cfRule>
  </conditionalFormatting>
  <conditionalFormatting sqref="B104">
    <cfRule type="expression" dxfId="283" priority="216" stopIfTrue="1">
      <formula>"OM($E$17&gt;0 och $E$16=0)"</formula>
    </cfRule>
  </conditionalFormatting>
  <conditionalFormatting sqref="B135">
    <cfRule type="expression" dxfId="282" priority="208" stopIfTrue="1">
      <formula>"OM($E$17&gt;0 och $E$16=0)"</formula>
    </cfRule>
  </conditionalFormatting>
  <conditionalFormatting sqref="B135">
    <cfRule type="expression" dxfId="281" priority="206" stopIfTrue="1">
      <formula>"OM($E$17&gt;0 och $E$16=0)"</formula>
    </cfRule>
  </conditionalFormatting>
  <conditionalFormatting sqref="B146 G146">
    <cfRule type="expression" dxfId="280" priority="188" stopIfTrue="1">
      <formula>"OM($E$17&gt;0 och $E$16=0)"</formula>
    </cfRule>
  </conditionalFormatting>
  <conditionalFormatting sqref="B144:B145">
    <cfRule type="expression" dxfId="279" priority="185" stopIfTrue="1">
      <formula>"OM($E$17&gt;0 och $E$16=0)"</formula>
    </cfRule>
  </conditionalFormatting>
  <conditionalFormatting sqref="E140:E143">
    <cfRule type="expression" dxfId="278" priority="186" stopIfTrue="1">
      <formula>"OM($E$17&gt;0 och $E$16=0)"</formula>
    </cfRule>
  </conditionalFormatting>
  <conditionalFormatting sqref="B140:B143">
    <cfRule type="expression" dxfId="277" priority="187" stopIfTrue="1">
      <formula>"OM($E$17&gt;0 och $E$16=0)"</formula>
    </cfRule>
  </conditionalFormatting>
  <conditionalFormatting sqref="D140:D143">
    <cfRule type="expression" dxfId="276" priority="182" stopIfTrue="1">
      <formula>"OM($E$17&gt;0 och $E$16=0)"</formula>
    </cfRule>
  </conditionalFormatting>
  <conditionalFormatting sqref="E140:E143">
    <cfRule type="expression" dxfId="275" priority="176" stopIfTrue="1">
      <formula>"OM($E$17&gt;0 och $E$16=0)"</formula>
    </cfRule>
  </conditionalFormatting>
  <conditionalFormatting sqref="F140:F143">
    <cfRule type="expression" dxfId="274" priority="180" stopIfTrue="1">
      <formula>"OM($E$17&gt;0 och $E$16=0)"</formula>
    </cfRule>
  </conditionalFormatting>
  <conditionalFormatting sqref="D144:D145">
    <cfRule type="expression" dxfId="273" priority="184" stopIfTrue="1">
      <formula>"OM($E$17&gt;0 och $E$16=0)"</formula>
    </cfRule>
  </conditionalFormatting>
  <conditionalFormatting sqref="E144:E145">
    <cfRule type="expression" dxfId="272" priority="183" stopIfTrue="1">
      <formula>"OM($E$17&gt;0 och $E$16=0)"</formula>
    </cfRule>
  </conditionalFormatting>
  <conditionalFormatting sqref="C140:C143 D141:G141">
    <cfRule type="expression" dxfId="271" priority="181" stopIfTrue="1">
      <formula>"OM($E$17&gt;0 och $E$16=0)"</formula>
    </cfRule>
  </conditionalFormatting>
  <conditionalFormatting sqref="C144">
    <cfRule type="expression" dxfId="270" priority="179" stopIfTrue="1">
      <formula>"OM($E$17&gt;0 och $E$16=0)"</formula>
    </cfRule>
  </conditionalFormatting>
  <conditionalFormatting sqref="E144">
    <cfRule type="expression" dxfId="269" priority="178" stopIfTrue="1">
      <formula>"OM($E$17&gt;0 och $E$16=0)"</formula>
    </cfRule>
  </conditionalFormatting>
  <conditionalFormatting sqref="F144">
    <cfRule type="expression" dxfId="268" priority="177" stopIfTrue="1">
      <formula>"OM($E$17&gt;0 och $E$16=0)"</formula>
    </cfRule>
  </conditionalFormatting>
  <conditionalFormatting sqref="H144:K145 H143">
    <cfRule type="expression" dxfId="267" priority="175" stopIfTrue="1">
      <formula>"OM($E$17&gt;0 och $E$16=0)"</formula>
    </cfRule>
  </conditionalFormatting>
  <conditionalFormatting sqref="E27:G27 J27">
    <cfRule type="expression" dxfId="266" priority="142" stopIfTrue="1">
      <formula>"OM($E$17&gt;0 och $E$16=0)"</formula>
    </cfRule>
  </conditionalFormatting>
  <conditionalFormatting sqref="B27">
    <cfRule type="expression" dxfId="265" priority="141" stopIfTrue="1">
      <formula>"OM($E$17&gt;0 och $E$16=0)"</formula>
    </cfRule>
  </conditionalFormatting>
  <conditionalFormatting sqref="D27">
    <cfRule type="expression" dxfId="264" priority="139" stopIfTrue="1">
      <formula>"OM($E$17&gt;0 och $E$16=0)"</formula>
    </cfRule>
  </conditionalFormatting>
  <conditionalFormatting sqref="B30">
    <cfRule type="expression" dxfId="263" priority="140" stopIfTrue="1">
      <formula>"OM($E$17&gt;0 och $E$16=0)"</formula>
    </cfRule>
  </conditionalFormatting>
  <conditionalFormatting sqref="K27">
    <cfRule type="expression" dxfId="262" priority="138" stopIfTrue="1">
      <formula>"OM($E$17&gt;0 och $E$16=0)"</formula>
    </cfRule>
  </conditionalFormatting>
  <conditionalFormatting sqref="B31">
    <cfRule type="expression" dxfId="261" priority="136" stopIfTrue="1">
      <formula>"OM($E$17&gt;0 och $E$16=0)"</formula>
    </cfRule>
  </conditionalFormatting>
  <conditionalFormatting sqref="B32">
    <cfRule type="expression" dxfId="260" priority="135" stopIfTrue="1">
      <formula>"OM($E$17&gt;0 och $E$16=0)"</formula>
    </cfRule>
  </conditionalFormatting>
  <conditionalFormatting sqref="B33">
    <cfRule type="expression" dxfId="259" priority="134" stopIfTrue="1">
      <formula>"OM($E$17&gt;0 och $E$16=0)"</formula>
    </cfRule>
  </conditionalFormatting>
  <conditionalFormatting sqref="B34">
    <cfRule type="expression" dxfId="258" priority="133" stopIfTrue="1">
      <formula>"OM($E$17&gt;0 och $E$16=0)"</formula>
    </cfRule>
  </conditionalFormatting>
  <conditionalFormatting sqref="B28">
    <cfRule type="expression" dxfId="257" priority="131" stopIfTrue="1">
      <formula>"OM($E$17&gt;0 och $E$16=0)"</formula>
    </cfRule>
  </conditionalFormatting>
  <conditionalFormatting sqref="B40:B44">
    <cfRule type="expression" dxfId="256" priority="132" stopIfTrue="1">
      <formula>"OM($E$17&gt;0 och $E$16=0)"</formula>
    </cfRule>
  </conditionalFormatting>
  <conditionalFormatting sqref="B46">
    <cfRule type="expression" dxfId="255" priority="125" stopIfTrue="1">
      <formula>"OM($E$17&gt;0 och $E$16=0)"</formula>
    </cfRule>
  </conditionalFormatting>
  <conditionalFormatting sqref="B48">
    <cfRule type="expression" dxfId="254" priority="123" stopIfTrue="1">
      <formula>"OM($E$17&gt;0 och $E$16=0)"</formula>
    </cfRule>
  </conditionalFormatting>
  <conditionalFormatting sqref="B45">
    <cfRule type="expression" dxfId="253" priority="126" stopIfTrue="1">
      <formula>"OM($E$17&gt;0 och $E$16=0)"</formula>
    </cfRule>
  </conditionalFormatting>
  <conditionalFormatting sqref="B37:B44">
    <cfRule type="expression" dxfId="252" priority="130" stopIfTrue="1">
      <formula>"OM($E$17&gt;0 och $E$16=0)"</formula>
    </cfRule>
  </conditionalFormatting>
  <conditionalFormatting sqref="B29">
    <cfRule type="expression" dxfId="251" priority="129" stopIfTrue="1">
      <formula>"OM($E$17&gt;0 och $E$16=0)"</formula>
    </cfRule>
  </conditionalFormatting>
  <conditionalFormatting sqref="B35">
    <cfRule type="expression" dxfId="250" priority="128" stopIfTrue="1">
      <formula>"OM($E$17&gt;0 och $E$16=0)"</formula>
    </cfRule>
  </conditionalFormatting>
  <conditionalFormatting sqref="B36">
    <cfRule type="expression" dxfId="249" priority="127" stopIfTrue="1">
      <formula>"OM($E$17&gt;0 och $E$16=0)"</formula>
    </cfRule>
  </conditionalFormatting>
  <conditionalFormatting sqref="B47">
    <cfRule type="expression" dxfId="248" priority="124" stopIfTrue="1">
      <formula>"OM($E$17&gt;0 och $E$16=0)"</formula>
    </cfRule>
  </conditionalFormatting>
  <conditionalFormatting sqref="B43">
    <cfRule type="expression" dxfId="247" priority="120" stopIfTrue="1">
      <formula>"OM($E$17&gt;0 och $E$16=0)"</formula>
    </cfRule>
  </conditionalFormatting>
  <conditionalFormatting sqref="B49">
    <cfRule type="expression" dxfId="246" priority="122" stopIfTrue="1">
      <formula>"OM($E$17&gt;0 och $E$16=0)"</formula>
    </cfRule>
  </conditionalFormatting>
  <conditionalFormatting sqref="B55 B59">
    <cfRule type="expression" dxfId="245" priority="121" stopIfTrue="1">
      <formula>"OM($E$17&gt;0 och $E$16=0)"</formula>
    </cfRule>
  </conditionalFormatting>
  <conditionalFormatting sqref="B52:B55 B59">
    <cfRule type="expression" dxfId="244" priority="119" stopIfTrue="1">
      <formula>"OM($E$17&gt;0 och $E$16=0)"</formula>
    </cfRule>
  </conditionalFormatting>
  <conditionalFormatting sqref="B44">
    <cfRule type="expression" dxfId="243" priority="118" stopIfTrue="1">
      <formula>"OM($E$17&gt;0 och $E$16=0)"</formula>
    </cfRule>
  </conditionalFormatting>
  <conditionalFormatting sqref="B50">
    <cfRule type="expression" dxfId="242" priority="117" stopIfTrue="1">
      <formula>"OM($E$17&gt;0 och $E$16=0)"</formula>
    </cfRule>
  </conditionalFormatting>
  <conditionalFormatting sqref="B51">
    <cfRule type="expression" dxfId="241" priority="116" stopIfTrue="1">
      <formula>"OM($E$17&gt;0 och $E$16=0)"</formula>
    </cfRule>
  </conditionalFormatting>
  <conditionalFormatting sqref="B57">
    <cfRule type="expression" dxfId="240" priority="115" stopIfTrue="1">
      <formula>"OM($E$17&gt;0 och $E$16=0)"</formula>
    </cfRule>
  </conditionalFormatting>
  <conditionalFormatting sqref="B56">
    <cfRule type="expression" dxfId="239" priority="114" stopIfTrue="1">
      <formula>"OM($E$17&gt;0 och $E$16=0)"</formula>
    </cfRule>
  </conditionalFormatting>
  <conditionalFormatting sqref="B58">
    <cfRule type="expression" dxfId="238" priority="113" stopIfTrue="1">
      <formula>"OM($E$17&gt;0 och $E$16=0)"</formula>
    </cfRule>
  </conditionalFormatting>
  <conditionalFormatting sqref="B58">
    <cfRule type="expression" dxfId="237" priority="112" stopIfTrue="1">
      <formula>"OM($E$17&gt;0 och $E$16=0)"</formula>
    </cfRule>
  </conditionalFormatting>
  <conditionalFormatting sqref="H27">
    <cfRule type="expression" dxfId="236" priority="111" stopIfTrue="1">
      <formula>"OM($E$17&gt;0 och $E$16=0)"</formula>
    </cfRule>
  </conditionalFormatting>
  <conditionalFormatting sqref="K103:K134">
    <cfRule type="expression" dxfId="235" priority="52">
      <formula>IF(K103&gt;G103,TRUE,FALSE)</formula>
    </cfRule>
  </conditionalFormatting>
  <conditionalFormatting sqref="E102:G102 I102">
    <cfRule type="expression" dxfId="234" priority="51" stopIfTrue="1">
      <formula>"OM($E$17&gt;0 och $E$16=0)"</formula>
    </cfRule>
  </conditionalFormatting>
  <conditionalFormatting sqref="B102">
    <cfRule type="expression" dxfId="233" priority="50" stopIfTrue="1">
      <formula>"OM($E$17&gt;0 och $E$16=0)"</formula>
    </cfRule>
  </conditionalFormatting>
  <conditionalFormatting sqref="D102">
    <cfRule type="expression" dxfId="232" priority="49" stopIfTrue="1">
      <formula>"OM($E$17&gt;0 och $E$16=0)"</formula>
    </cfRule>
  </conditionalFormatting>
  <conditionalFormatting sqref="K102">
    <cfRule type="expression" dxfId="231" priority="47" stopIfTrue="1">
      <formula>"OM($E$17&gt;0 och $E$16=0)"</formula>
    </cfRule>
  </conditionalFormatting>
  <conditionalFormatting sqref="J102">
    <cfRule type="expression" dxfId="230" priority="48" stopIfTrue="1">
      <formula>"OM($E$17&gt;0 och $E$16=0)"</formula>
    </cfRule>
  </conditionalFormatting>
  <conditionalFormatting sqref="H102">
    <cfRule type="expression" dxfId="229" priority="46" stopIfTrue="1">
      <formula>"OM($E$17&gt;0 och $E$16=0)"</formula>
    </cfRule>
  </conditionalFormatting>
  <conditionalFormatting sqref="B107">
    <cfRule type="expression" dxfId="228" priority="45" stopIfTrue="1">
      <formula>"OM($E$17&gt;0 och $E$16=0)"</formula>
    </cfRule>
  </conditionalFormatting>
  <conditionalFormatting sqref="B109">
    <cfRule type="expression" dxfId="227" priority="43" stopIfTrue="1">
      <formula>"OM($E$17&gt;0 och $E$16=0)"</formula>
    </cfRule>
  </conditionalFormatting>
  <conditionalFormatting sqref="B110">
    <cfRule type="expression" dxfId="226" priority="42" stopIfTrue="1">
      <formula>"OM($E$17&gt;0 och $E$16=0)"</formula>
    </cfRule>
  </conditionalFormatting>
  <conditionalFormatting sqref="B111">
    <cfRule type="expression" dxfId="225" priority="41" stopIfTrue="1">
      <formula>"OM($E$17&gt;0 och $E$16=0)"</formula>
    </cfRule>
  </conditionalFormatting>
  <conditionalFormatting sqref="B112">
    <cfRule type="expression" dxfId="224" priority="40" stopIfTrue="1">
      <formula>"OM($E$17&gt;0 och $E$16=0)"</formula>
    </cfRule>
  </conditionalFormatting>
  <conditionalFormatting sqref="B113">
    <cfRule type="expression" dxfId="223" priority="39" stopIfTrue="1">
      <formula>"OM($E$17&gt;0 och $E$16=0)"</formula>
    </cfRule>
  </conditionalFormatting>
  <conditionalFormatting sqref="B114">
    <cfRule type="expression" dxfId="222" priority="38" stopIfTrue="1">
      <formula>"OM($E$17&gt;0 och $E$16=0)"</formula>
    </cfRule>
  </conditionalFormatting>
  <conditionalFormatting sqref="B115">
    <cfRule type="expression" dxfId="221" priority="37" stopIfTrue="1">
      <formula>"OM($E$17&gt;0 och $E$16=0)"</formula>
    </cfRule>
  </conditionalFormatting>
  <conditionalFormatting sqref="B116">
    <cfRule type="expression" dxfId="220" priority="35" stopIfTrue="1">
      <formula>"OM($E$17&gt;0 och $E$16=0)"</formula>
    </cfRule>
  </conditionalFormatting>
  <conditionalFormatting sqref="B117">
    <cfRule type="expression" dxfId="219" priority="34" stopIfTrue="1">
      <formula>"OM($E$17&gt;0 och $E$16=0)"</formula>
    </cfRule>
  </conditionalFormatting>
  <conditionalFormatting sqref="B118">
    <cfRule type="expression" dxfId="218" priority="32" stopIfTrue="1">
      <formula>"OM($E$17&gt;0 och $E$16=0)"</formula>
    </cfRule>
  </conditionalFormatting>
  <conditionalFormatting sqref="B119">
    <cfRule type="expression" dxfId="217" priority="31" stopIfTrue="1">
      <formula>"OM($E$17&gt;0 och $E$16=0)"</formula>
    </cfRule>
  </conditionalFormatting>
  <conditionalFormatting sqref="B120">
    <cfRule type="expression" dxfId="216" priority="30" stopIfTrue="1">
      <formula>"OM($E$17&gt;0 och $E$16=0)"</formula>
    </cfRule>
  </conditionalFormatting>
  <conditionalFormatting sqref="B121">
    <cfRule type="expression" dxfId="215" priority="29" stopIfTrue="1">
      <formula>"OM($E$17&gt;0 och $E$16=0)"</formula>
    </cfRule>
  </conditionalFormatting>
  <conditionalFormatting sqref="B122">
    <cfRule type="expression" dxfId="214" priority="28" stopIfTrue="1">
      <formula>"OM($E$17&gt;0 och $E$16=0)"</formula>
    </cfRule>
  </conditionalFormatting>
  <conditionalFormatting sqref="B123">
    <cfRule type="expression" dxfId="213" priority="27" stopIfTrue="1">
      <formula>"OM($E$17&gt;0 och $E$16=0)"</formula>
    </cfRule>
  </conditionalFormatting>
  <conditionalFormatting sqref="B124">
    <cfRule type="expression" dxfId="212" priority="26" stopIfTrue="1">
      <formula>"OM($E$17&gt;0 och $E$16=0)"</formula>
    </cfRule>
  </conditionalFormatting>
  <conditionalFormatting sqref="B125">
    <cfRule type="expression" dxfId="211" priority="24" stopIfTrue="1">
      <formula>"OM($E$17&gt;0 och $E$16=0)"</formula>
    </cfRule>
  </conditionalFormatting>
  <conditionalFormatting sqref="B126">
    <cfRule type="expression" dxfId="210" priority="23" stopIfTrue="1">
      <formula>"OM($E$17&gt;0 och $E$16=0)"</formula>
    </cfRule>
  </conditionalFormatting>
  <conditionalFormatting sqref="B127">
    <cfRule type="expression" dxfId="209" priority="22" stopIfTrue="1">
      <formula>"OM($E$17&gt;0 och $E$16=0)"</formula>
    </cfRule>
  </conditionalFormatting>
  <conditionalFormatting sqref="B128">
    <cfRule type="expression" dxfId="208" priority="21" stopIfTrue="1">
      <formula>"OM($E$17&gt;0 och $E$16=0)"</formula>
    </cfRule>
  </conditionalFormatting>
  <conditionalFormatting sqref="B129">
    <cfRule type="expression" dxfId="207" priority="20" stopIfTrue="1">
      <formula>"OM($E$17&gt;0 och $E$16=0)"</formula>
    </cfRule>
  </conditionalFormatting>
  <conditionalFormatting sqref="B130">
    <cfRule type="expression" dxfId="206" priority="19" stopIfTrue="1">
      <formula>"OM($E$17&gt;0 och $E$16=0)"</formula>
    </cfRule>
  </conditionalFormatting>
  <conditionalFormatting sqref="B131">
    <cfRule type="expression" dxfId="205" priority="18" stopIfTrue="1">
      <formula>"OM($E$17&gt;0 och $E$16=0)"</formula>
    </cfRule>
  </conditionalFormatting>
  <conditionalFormatting sqref="B132">
    <cfRule type="expression" dxfId="204" priority="17" stopIfTrue="1">
      <formula>"OM($E$17&gt;0 och $E$16=0)"</formula>
    </cfRule>
  </conditionalFormatting>
  <conditionalFormatting sqref="B133">
    <cfRule type="expression" dxfId="203" priority="16" stopIfTrue="1">
      <formula>"OM($E$17&gt;0 och $E$16=0)"</formula>
    </cfRule>
  </conditionalFormatting>
  <conditionalFormatting sqref="B134">
    <cfRule type="expression" dxfId="202" priority="15" stopIfTrue="1">
      <formula>"OM($E$17&gt;0 och $E$16=0)"</formula>
    </cfRule>
  </conditionalFormatting>
  <conditionalFormatting sqref="B108">
    <cfRule type="expression" dxfId="201" priority="14" stopIfTrue="1">
      <formula>"OM($E$17&gt;0 och $E$16=0)"</formula>
    </cfRule>
  </conditionalFormatting>
  <conditionalFormatting sqref="I27">
    <cfRule type="expression" dxfId="200" priority="13" stopIfTrue="1">
      <formula>"OM($E$17&gt;0 och $E$16=0)"</formula>
    </cfRule>
  </conditionalFormatting>
  <conditionalFormatting sqref="B71">
    <cfRule type="expression" dxfId="199" priority="11" stopIfTrue="1">
      <formula>"OM($E$17&gt;0 och $E$16=0)"</formula>
    </cfRule>
  </conditionalFormatting>
  <conditionalFormatting sqref="J15">
    <cfRule type="expression" dxfId="198" priority="10" stopIfTrue="1">
      <formula>"OM($E$17&gt;0 och $E$16=0)"</formula>
    </cfRule>
  </conditionalFormatting>
  <dataValidations count="11">
    <dataValidation type="decimal" allowBlank="1" showInputMessage="1" showErrorMessage="1" sqref="C23" xr:uid="{00000000-0002-0000-0100-000000000000}">
      <formula1>0.3</formula1>
      <formula2>1</formula2>
    </dataValidation>
    <dataValidation type="decimal" allowBlank="1" showInputMessage="1" showErrorMessage="1" sqref="D23:H23" xr:uid="{00000000-0002-0000-0100-000001000000}">
      <formula1>0</formula1>
      <formula2>0.70001</formula2>
    </dataValidation>
    <dataValidation allowBlank="1" showInputMessage="1" showErrorMessage="1" prompt="DärförDärför" sqref="B25" xr:uid="{00000000-0002-0000-0100-000002000000}"/>
    <dataValidation allowBlank="1" showErrorMessage="1" sqref="C24" xr:uid="{00000000-0002-0000-0100-000003000000}"/>
    <dataValidation type="whole" allowBlank="1" showErrorMessage="1" errorTitle="Felaktigt värde" error="Poäng måste vara mellan 0 och 10" sqref="K64:K95 G103:G135 K104:K105" xr:uid="{00000000-0002-0000-0100-000004000000}">
      <formula1>0</formula1>
      <formula2>1000000</formula2>
    </dataValidation>
    <dataValidation type="date" allowBlank="1" showInputMessage="1" showErrorMessage="1" sqref="J11:K11" xr:uid="{00000000-0002-0000-0100-000005000000}">
      <formula1>43466</formula1>
      <formula2>51136</formula2>
    </dataValidation>
    <dataValidation type="decimal" allowBlank="1" showInputMessage="1" showErrorMessage="1" sqref="D16:E16 H16:I16" xr:uid="{00000000-0002-0000-0100-000006000000}">
      <formula1>0</formula1>
      <formula2>1</formula2>
    </dataValidation>
    <dataValidation type="list" allowBlank="1" showInputMessage="1" showErrorMessage="1" sqref="J16:K16" xr:uid="{00000000-0002-0000-0100-000007000000}">
      <formula1>"Ja,Nej"</formula1>
    </dataValidation>
    <dataValidation type="decimal" allowBlank="1" showInputMessage="1" showErrorMessage="1" sqref="D18:E18" xr:uid="{00000000-0002-0000-0100-000008000000}">
      <formula1>0</formula1>
      <formula2>1000</formula2>
    </dataValidation>
    <dataValidation type="whole" allowBlank="1" showInputMessage="1" showErrorMessage="1" sqref="H18:I18" xr:uid="{00000000-0002-0000-0100-000009000000}">
      <formula1>0</formula1>
      <formula2>1000</formula2>
    </dataValidation>
    <dataValidation type="decimal" allowBlank="1" showInputMessage="1" showErrorMessage="1" sqref="B16:C16" xr:uid="{00000000-0002-0000-0100-00000A000000}">
      <formula1>0</formula1>
      <formula2>1000000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B000000}">
          <x14:formula1>
            <xm:f>ADM!$I$3:$I$4</xm:f>
          </x14:formula1>
          <xm:sqref>E135</xm:sqref>
        </x14:dataValidation>
        <x14:dataValidation type="list" allowBlank="1" showInputMessage="1" showErrorMessage="1" xr:uid="{00000000-0002-0000-0100-00000C000000}">
          <x14:formula1>
            <xm:f>ADM!$M$3:$M$7</xm:f>
          </x14:formula1>
          <xm:sqref>J64:J95 F103:F135 K28:K59</xm:sqref>
        </x14:dataValidation>
        <x14:dataValidation type="list" allowBlank="1" showInputMessage="1" showErrorMessage="1" xr:uid="{00000000-0002-0000-0100-00000D000000}">
          <x14:formula1>
            <xm:f>ADM!$E$3:$E$13</xm:f>
          </x14:formula1>
          <xm:sqref>F16</xm:sqref>
        </x14:dataValidation>
        <x14:dataValidation type="list" allowBlank="1" showInputMessage="1" showErrorMessage="1" xr:uid="{00000000-0002-0000-0100-00000E000000}">
          <x14:formula1>
            <xm:f>ADM!$G$3:$G$5</xm:f>
          </x14:formula1>
          <xm:sqref>H11</xm:sqref>
        </x14:dataValidation>
        <x14:dataValidation type="list" allowBlank="1" showInputMessage="1" showErrorMessage="1" xr:uid="{00000000-0002-0000-0100-00000F000000}">
          <x14:formula1>
            <xm:f>ADM!$B$3:$B$10</xm:f>
          </x14:formula1>
          <xm:sqref>B18</xm:sqref>
        </x14:dataValidation>
        <x14:dataValidation type="list" allowBlank="1" showInputMessage="1" showErrorMessage="1" xr:uid="{00000000-0002-0000-0100-000010000000}">
          <x14:formula1>
            <xm:f>ADM!$N$3:$N$11</xm:f>
          </x14:formula1>
          <xm:sqref>F18:G18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CFFCC"/>
  </sheetPr>
  <dimension ref="A1:AB160"/>
  <sheetViews>
    <sheetView showGridLines="0" zoomScale="110" zoomScaleNormal="110" workbookViewId="0">
      <selection activeCell="B11" sqref="B11:C11"/>
    </sheetView>
  </sheetViews>
  <sheetFormatPr defaultRowHeight="12" x14ac:dyDescent="0.2"/>
  <cols>
    <col min="1" max="1" width="1.42578125" customWidth="1"/>
    <col min="2" max="2" width="12.7109375" customWidth="1"/>
    <col min="3" max="3" width="12.28515625" customWidth="1"/>
    <col min="4" max="4" width="12.7109375" customWidth="1"/>
    <col min="5" max="5" width="11.42578125" customWidth="1"/>
    <col min="6" max="6" width="14.42578125" customWidth="1"/>
    <col min="7" max="7" width="11.28515625" customWidth="1"/>
    <col min="8" max="11" width="9" customWidth="1"/>
    <col min="13" max="13" width="9.85546875" bestFit="1" customWidth="1"/>
    <col min="24" max="24" width="13.42578125" bestFit="1" customWidth="1"/>
  </cols>
  <sheetData>
    <row r="1" spans="1:28" ht="27.4" customHeight="1" x14ac:dyDescent="0.2">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row>
    <row r="2" spans="1:28" ht="19.899999999999999" customHeight="1" x14ac:dyDescent="0.2">
      <c r="A2" s="189"/>
      <c r="B2" s="190"/>
      <c r="C2" s="190"/>
      <c r="D2" s="190"/>
      <c r="E2" s="190"/>
      <c r="F2" s="190"/>
      <c r="G2" s="190"/>
      <c r="H2" s="190"/>
      <c r="I2" s="190"/>
      <c r="J2" s="190"/>
      <c r="K2" s="190"/>
      <c r="L2" s="189"/>
      <c r="M2" s="189"/>
      <c r="N2" s="189"/>
      <c r="O2" s="189"/>
      <c r="P2" s="189"/>
      <c r="Q2" s="189"/>
      <c r="R2" s="189"/>
      <c r="S2" s="189"/>
      <c r="T2" s="189"/>
      <c r="U2" s="189"/>
      <c r="V2" s="189"/>
      <c r="W2" s="189"/>
      <c r="X2" s="189"/>
      <c r="Y2" s="189"/>
      <c r="Z2" s="189"/>
      <c r="AA2" s="189"/>
      <c r="AB2" s="189"/>
    </row>
    <row r="3" spans="1:28" ht="18.75" x14ac:dyDescent="0.3">
      <c r="A3" s="189"/>
      <c r="B3" s="191" t="s">
        <v>59</v>
      </c>
      <c r="C3" s="192"/>
      <c r="D3" s="193"/>
      <c r="E3" s="193"/>
      <c r="F3" s="193"/>
      <c r="G3" s="193"/>
      <c r="H3" s="193"/>
      <c r="I3" s="193"/>
      <c r="J3" s="193"/>
      <c r="K3" s="194"/>
      <c r="L3" s="189"/>
      <c r="M3" s="189"/>
      <c r="N3" s="189"/>
      <c r="O3" s="189"/>
      <c r="P3" s="189"/>
      <c r="Q3" s="189"/>
      <c r="R3" s="189"/>
      <c r="S3" s="189"/>
      <c r="T3" s="189"/>
      <c r="U3" s="189"/>
      <c r="V3" s="189"/>
      <c r="W3" s="189"/>
      <c r="X3" s="189"/>
      <c r="Y3" s="189"/>
      <c r="Z3" s="189"/>
      <c r="AA3" s="189"/>
      <c r="AB3" s="189"/>
    </row>
    <row r="4" spans="1:28" ht="2.1" customHeight="1" x14ac:dyDescent="0.3">
      <c r="A4" s="189"/>
      <c r="B4" s="195"/>
      <c r="C4" s="195"/>
      <c r="D4" s="190"/>
      <c r="E4" s="190"/>
      <c r="F4" s="190"/>
      <c r="G4" s="190"/>
      <c r="H4" s="190"/>
      <c r="I4" s="190"/>
      <c r="J4" s="190"/>
      <c r="K4" s="190"/>
      <c r="L4" s="189"/>
      <c r="M4" s="189"/>
      <c r="N4" s="189"/>
      <c r="O4" s="189"/>
      <c r="P4" s="189"/>
      <c r="Q4" s="189"/>
      <c r="R4" s="189"/>
      <c r="S4" s="189"/>
      <c r="T4" s="189"/>
      <c r="U4" s="189"/>
      <c r="V4" s="189"/>
      <c r="W4" s="189"/>
      <c r="X4" s="189"/>
      <c r="Y4" s="189"/>
      <c r="Z4" s="189"/>
      <c r="AA4" s="189"/>
      <c r="AB4" s="189"/>
    </row>
    <row r="5" spans="1:28" s="139" customFormat="1" ht="19.149999999999999" customHeight="1" x14ac:dyDescent="0.2">
      <c r="A5" s="208"/>
      <c r="B5" s="454" t="s">
        <v>207</v>
      </c>
      <c r="C5" s="455"/>
      <c r="D5" s="463" t="s">
        <v>61</v>
      </c>
      <c r="E5" s="463"/>
      <c r="F5" s="463" t="s">
        <v>62</v>
      </c>
      <c r="G5" s="463"/>
      <c r="H5" s="463" t="s">
        <v>63</v>
      </c>
      <c r="I5" s="463"/>
      <c r="J5" s="455" t="s">
        <v>64</v>
      </c>
      <c r="K5" s="466"/>
      <c r="L5" s="208"/>
      <c r="M5" s="208"/>
      <c r="N5" s="208"/>
      <c r="O5" s="208"/>
      <c r="P5" s="208"/>
      <c r="Q5" s="208"/>
      <c r="R5" s="208"/>
      <c r="S5" s="208"/>
      <c r="T5" s="208"/>
      <c r="U5" s="208"/>
      <c r="V5" s="208"/>
      <c r="W5" s="351"/>
      <c r="X5" s="350"/>
      <c r="Y5" s="208"/>
      <c r="Z5" s="208"/>
      <c r="AA5" s="208"/>
      <c r="AB5" s="208"/>
    </row>
    <row r="6" spans="1:28" ht="30.4" customHeight="1" x14ac:dyDescent="0.2">
      <c r="A6" s="189"/>
      <c r="B6" s="462"/>
      <c r="C6" s="459"/>
      <c r="D6" s="461"/>
      <c r="E6" s="461"/>
      <c r="F6" s="461"/>
      <c r="G6" s="461"/>
      <c r="H6" s="461"/>
      <c r="I6" s="461"/>
      <c r="J6" s="459"/>
      <c r="K6" s="460"/>
      <c r="L6" s="189"/>
      <c r="M6" s="189"/>
      <c r="N6" s="189"/>
      <c r="O6" s="189"/>
      <c r="P6" s="189"/>
      <c r="Q6" s="189"/>
      <c r="R6" s="189"/>
      <c r="S6" s="189"/>
      <c r="T6" s="189"/>
      <c r="U6" s="189"/>
      <c r="V6" s="189"/>
      <c r="W6" s="347"/>
      <c r="X6" s="347"/>
      <c r="Y6" s="189"/>
      <c r="Z6" s="189"/>
      <c r="AA6" s="189"/>
      <c r="AB6" s="189"/>
    </row>
    <row r="7" spans="1:28" ht="9.4" customHeight="1" x14ac:dyDescent="0.2">
      <c r="A7" s="189"/>
      <c r="B7" s="190"/>
      <c r="C7" s="190"/>
      <c r="D7" s="190"/>
      <c r="E7" s="190"/>
      <c r="F7" s="190"/>
      <c r="G7" s="190"/>
      <c r="H7" s="190"/>
      <c r="I7" s="190"/>
      <c r="J7" s="190"/>
      <c r="K7" s="190"/>
      <c r="L7" s="189"/>
      <c r="M7" s="189"/>
      <c r="N7" s="189"/>
      <c r="O7" s="189"/>
      <c r="P7" s="189"/>
      <c r="Q7" s="189"/>
      <c r="R7" s="189"/>
      <c r="S7" s="189"/>
      <c r="T7" s="189"/>
      <c r="U7" s="189"/>
      <c r="V7" s="189"/>
      <c r="W7" s="189"/>
      <c r="X7" s="352"/>
      <c r="Y7" s="189"/>
      <c r="Z7" s="189"/>
      <c r="AA7" s="189"/>
      <c r="AB7" s="189"/>
    </row>
    <row r="8" spans="1:28" ht="18.75" x14ac:dyDescent="0.3">
      <c r="A8" s="198"/>
      <c r="B8" s="191" t="s">
        <v>78</v>
      </c>
      <c r="C8" s="192"/>
      <c r="D8" s="193"/>
      <c r="E8" s="193"/>
      <c r="F8" s="193"/>
      <c r="G8" s="193"/>
      <c r="H8" s="193"/>
      <c r="I8" s="193"/>
      <c r="J8" s="193"/>
      <c r="K8" s="194"/>
      <c r="L8" s="189"/>
      <c r="M8" s="189"/>
      <c r="N8" s="189"/>
      <c r="O8" s="189"/>
      <c r="P8" s="189"/>
      <c r="Q8" s="189"/>
      <c r="R8" s="189"/>
      <c r="S8" s="189"/>
      <c r="T8" s="189"/>
      <c r="U8" s="189"/>
      <c r="V8" s="189"/>
      <c r="W8" s="189"/>
      <c r="X8" s="353"/>
      <c r="Y8" s="189"/>
      <c r="Z8" s="189"/>
      <c r="AA8" s="189"/>
      <c r="AB8" s="189"/>
    </row>
    <row r="9" spans="1:28" ht="2.1" customHeight="1" x14ac:dyDescent="0.3">
      <c r="A9" s="198"/>
      <c r="B9" s="195"/>
      <c r="C9" s="195"/>
      <c r="D9" s="189"/>
      <c r="E9" s="189"/>
      <c r="F9" s="190"/>
      <c r="G9" s="190"/>
      <c r="H9" s="190"/>
      <c r="I9" s="190"/>
      <c r="J9" s="190"/>
      <c r="K9" s="190"/>
      <c r="L9" s="189"/>
      <c r="M9" s="189"/>
      <c r="N9" s="189"/>
      <c r="O9" s="189"/>
      <c r="P9" s="189"/>
      <c r="Q9" s="189"/>
      <c r="R9" s="189"/>
      <c r="S9" s="189"/>
      <c r="T9" s="189"/>
      <c r="U9" s="189"/>
      <c r="V9" s="189"/>
      <c r="W9" s="189"/>
      <c r="X9" s="189"/>
      <c r="Y9" s="189"/>
      <c r="Z9" s="189"/>
      <c r="AA9" s="189"/>
      <c r="AB9" s="189"/>
    </row>
    <row r="10" spans="1:28" ht="19.5" customHeight="1" x14ac:dyDescent="0.2">
      <c r="A10" s="189"/>
      <c r="B10" s="454" t="s">
        <v>79</v>
      </c>
      <c r="C10" s="455"/>
      <c r="D10" s="456"/>
      <c r="E10" s="457"/>
      <c r="F10" s="464" t="s">
        <v>125</v>
      </c>
      <c r="G10" s="464"/>
      <c r="H10" s="463" t="str">
        <f>IF('2. Avropsmall FKU'!B18="","",'2. Avropsmall FKU'!B18)</f>
        <v/>
      </c>
      <c r="I10" s="463"/>
      <c r="J10" s="212"/>
      <c r="K10" s="213"/>
      <c r="L10" s="189"/>
      <c r="M10" s="189"/>
      <c r="N10" s="189"/>
      <c r="O10" s="189"/>
      <c r="P10" s="189"/>
      <c r="Q10" s="189"/>
      <c r="R10" s="189"/>
      <c r="S10" s="189"/>
      <c r="T10" s="189"/>
      <c r="U10" s="189"/>
      <c r="V10" s="189"/>
      <c r="W10" s="189"/>
      <c r="X10" s="189"/>
      <c r="Y10" s="189"/>
      <c r="Z10" s="189"/>
      <c r="AA10" s="189"/>
      <c r="AB10" s="189"/>
    </row>
    <row r="11" spans="1:28" ht="22.15" customHeight="1" x14ac:dyDescent="0.2">
      <c r="A11" s="189"/>
      <c r="B11" s="458" t="s">
        <v>228</v>
      </c>
      <c r="C11" s="439"/>
      <c r="D11" s="346" t="s">
        <v>80</v>
      </c>
      <c r="E11" s="344" t="s">
        <v>222</v>
      </c>
      <c r="F11" s="452" t="s">
        <v>93</v>
      </c>
      <c r="G11" s="453"/>
      <c r="H11" s="465"/>
      <c r="I11" s="465"/>
      <c r="J11" s="439" t="str">
        <f>IF(LEFT(H10,2)="El","Leasingkostnad Batteri/månad","")</f>
        <v/>
      </c>
      <c r="K11" s="440"/>
      <c r="L11" s="189"/>
      <c r="M11" s="189"/>
      <c r="N11" s="189"/>
      <c r="O11" s="189"/>
      <c r="P11" s="189"/>
      <c r="Q11" s="189"/>
      <c r="R11" s="189"/>
      <c r="S11" s="189"/>
      <c r="T11" s="189"/>
      <c r="U11" s="189"/>
      <c r="V11" s="189"/>
      <c r="W11" s="189"/>
      <c r="X11" s="189"/>
      <c r="Y11" s="189"/>
      <c r="Z11" s="189"/>
      <c r="AA11" s="189"/>
      <c r="AB11" s="189"/>
    </row>
    <row r="12" spans="1:28" ht="15.4" customHeight="1" x14ac:dyDescent="0.2">
      <c r="A12" s="198"/>
      <c r="B12" s="433"/>
      <c r="C12" s="434"/>
      <c r="D12" s="345"/>
      <c r="E12" s="354"/>
      <c r="F12" s="435"/>
      <c r="G12" s="435"/>
      <c r="H12" s="436"/>
      <c r="I12" s="436"/>
      <c r="J12" s="437"/>
      <c r="K12" s="438"/>
      <c r="L12" s="189"/>
      <c r="M12" s="189"/>
      <c r="N12" s="189"/>
      <c r="O12" s="189"/>
      <c r="P12" s="189"/>
      <c r="Q12" s="189"/>
      <c r="R12" s="189"/>
      <c r="S12" s="189"/>
      <c r="T12" s="189"/>
      <c r="U12" s="189"/>
      <c r="V12" s="189"/>
      <c r="W12" s="342"/>
      <c r="X12" s="189"/>
      <c r="Y12" s="189"/>
      <c r="Z12" s="189"/>
      <c r="AA12" s="189"/>
      <c r="AB12" s="189"/>
    </row>
    <row r="13" spans="1:28" ht="21" customHeight="1" x14ac:dyDescent="0.2">
      <c r="A13" s="189"/>
      <c r="B13" s="429" t="s">
        <v>220</v>
      </c>
      <c r="C13" s="430"/>
      <c r="D13" s="452" t="s">
        <v>208</v>
      </c>
      <c r="E13" s="453"/>
      <c r="F13" s="430" t="str">
        <f>IF('2. Avropsmall FKU'!J16="Nej","","Servicekostnad per år")</f>
        <v>Servicekostnad per år</v>
      </c>
      <c r="G13" s="430"/>
      <c r="H13" s="430" t="str">
        <f>IF(H10="El","Bränsleförbrukning (kWh/100km)",IF(H10="Annat gasbränsle än gasol","Bränsleförbrukning (kg/100 km)","Bränsleförbrukning (liter/100 km)"))</f>
        <v>Bränsleförbrukning (liter/100 km)</v>
      </c>
      <c r="I13" s="430"/>
      <c r="J13" s="439" t="s">
        <v>56</v>
      </c>
      <c r="K13" s="440"/>
      <c r="L13" s="189"/>
      <c r="M13" s="347"/>
      <c r="N13" s="189"/>
      <c r="O13" s="189"/>
      <c r="P13" s="189"/>
      <c r="Q13" s="189"/>
      <c r="R13" s="189"/>
      <c r="S13" s="189"/>
      <c r="T13" s="189"/>
      <c r="U13" s="189"/>
      <c r="V13" s="189"/>
      <c r="W13" s="189"/>
      <c r="X13" s="189"/>
      <c r="Y13" s="189"/>
      <c r="Z13" s="189"/>
      <c r="AA13" s="189"/>
      <c r="AB13" s="189"/>
    </row>
    <row r="14" spans="1:28" ht="15.4" customHeight="1" x14ac:dyDescent="0.2">
      <c r="A14" s="189"/>
      <c r="B14" s="431"/>
      <c r="C14" s="432"/>
      <c r="D14" s="450"/>
      <c r="E14" s="451"/>
      <c r="F14" s="443"/>
      <c r="G14" s="443"/>
      <c r="H14" s="443"/>
      <c r="I14" s="443"/>
      <c r="J14" s="441"/>
      <c r="K14" s="442"/>
      <c r="L14" s="189"/>
      <c r="M14" s="189"/>
      <c r="N14" s="189"/>
      <c r="O14" s="189"/>
      <c r="P14" s="189"/>
      <c r="Q14" s="189"/>
      <c r="R14" s="189"/>
      <c r="S14" s="189"/>
      <c r="T14" s="189"/>
      <c r="U14" s="189"/>
      <c r="V14" s="189"/>
      <c r="W14" s="189"/>
      <c r="X14" s="189"/>
      <c r="Y14" s="189"/>
      <c r="Z14" s="189"/>
      <c r="AA14" s="189"/>
      <c r="AB14" s="189"/>
    </row>
    <row r="15" spans="1:28" ht="9.4" customHeight="1" x14ac:dyDescent="0.2">
      <c r="A15" s="189"/>
      <c r="B15" s="190"/>
      <c r="C15" s="190"/>
      <c r="D15" s="190"/>
      <c r="E15" s="190"/>
      <c r="F15" s="190"/>
      <c r="G15" s="190"/>
      <c r="H15" s="190"/>
      <c r="I15" s="190"/>
      <c r="J15" s="190"/>
      <c r="K15" s="190"/>
      <c r="L15" s="189"/>
      <c r="M15" s="189"/>
      <c r="N15" s="189"/>
      <c r="O15" s="189"/>
      <c r="P15" s="189"/>
      <c r="Q15" s="189"/>
      <c r="R15" s="189"/>
      <c r="S15" s="189"/>
      <c r="T15" s="189"/>
      <c r="U15" s="189"/>
      <c r="V15" s="189"/>
      <c r="W15" s="189"/>
      <c r="X15" s="189"/>
      <c r="Y15" s="189"/>
      <c r="Z15" s="189"/>
      <c r="AA15" s="189"/>
      <c r="AB15" s="189"/>
    </row>
    <row r="16" spans="1:28" ht="18.75" x14ac:dyDescent="0.3">
      <c r="A16" s="189"/>
      <c r="B16" s="191" t="s">
        <v>216</v>
      </c>
      <c r="C16" s="192"/>
      <c r="D16" s="193"/>
      <c r="E16" s="193"/>
      <c r="F16" s="193"/>
      <c r="G16" s="193"/>
      <c r="H16" s="193"/>
      <c r="I16" s="193"/>
      <c r="J16" s="193"/>
      <c r="K16" s="194"/>
      <c r="L16" s="189"/>
      <c r="M16" s="189"/>
      <c r="N16" s="189"/>
      <c r="O16" s="189"/>
      <c r="P16" s="189"/>
      <c r="Q16" s="189"/>
      <c r="R16" s="189"/>
      <c r="S16" s="189"/>
      <c r="T16" s="189"/>
      <c r="U16" s="189"/>
      <c r="V16" s="189"/>
      <c r="W16" s="189"/>
      <c r="X16" s="189"/>
      <c r="Y16" s="189"/>
      <c r="Z16" s="189"/>
      <c r="AA16" s="189"/>
      <c r="AB16" s="189"/>
    </row>
    <row r="17" spans="1:28" ht="2.85" customHeight="1" x14ac:dyDescent="0.2">
      <c r="A17" s="189"/>
      <c r="B17" s="209"/>
      <c r="C17" s="209"/>
      <c r="D17" s="209"/>
      <c r="E17" s="209"/>
      <c r="F17" s="209"/>
      <c r="G17" s="209"/>
      <c r="H17" s="209"/>
      <c r="I17" s="209"/>
      <c r="J17" s="209"/>
      <c r="K17" s="209"/>
      <c r="L17" s="189"/>
      <c r="M17" s="189"/>
      <c r="N17" s="189"/>
      <c r="O17" s="189"/>
      <c r="P17" s="189"/>
      <c r="Q17" s="189"/>
      <c r="R17" s="189"/>
      <c r="S17" s="189"/>
      <c r="T17" s="189"/>
      <c r="U17" s="189"/>
      <c r="V17" s="189"/>
      <c r="W17" s="189"/>
      <c r="X17" s="189"/>
      <c r="Y17" s="189"/>
      <c r="Z17" s="189"/>
      <c r="AA17" s="189"/>
      <c r="AB17" s="189"/>
    </row>
    <row r="18" spans="1:28" ht="34.15" customHeight="1" x14ac:dyDescent="0.2">
      <c r="A18" s="189"/>
      <c r="B18" s="322" t="s">
        <v>146</v>
      </c>
      <c r="C18" s="247"/>
      <c r="D18" s="320"/>
      <c r="E18" s="320"/>
      <c r="F18" s="141"/>
      <c r="G18" s="320"/>
      <c r="H18" s="141"/>
      <c r="I18" s="141" t="s">
        <v>96</v>
      </c>
      <c r="J18" s="141" t="s">
        <v>95</v>
      </c>
      <c r="K18" s="231" t="s">
        <v>158</v>
      </c>
      <c r="L18" s="189"/>
      <c r="M18" s="189"/>
      <c r="N18" s="189"/>
      <c r="O18" s="189"/>
      <c r="P18" s="189"/>
      <c r="Q18" s="189"/>
      <c r="R18" s="189"/>
      <c r="S18" s="189"/>
      <c r="T18" s="189"/>
      <c r="U18" s="189"/>
      <c r="V18" s="189"/>
      <c r="W18" s="189"/>
      <c r="X18" s="189"/>
      <c r="Y18" s="189"/>
      <c r="Z18" s="189"/>
      <c r="AA18" s="189"/>
      <c r="AB18" s="189"/>
    </row>
    <row r="19" spans="1:28" ht="23.65" customHeight="1" x14ac:dyDescent="0.2">
      <c r="A19" s="189"/>
      <c r="B19" s="219" t="str">
        <f>IF('2. Avropsmall FKU'!B28="","",'2. Avropsmall FKU'!B28)</f>
        <v/>
      </c>
      <c r="C19" s="220"/>
      <c r="D19" s="220"/>
      <c r="E19" s="220"/>
      <c r="F19" s="220"/>
      <c r="G19" s="220"/>
      <c r="H19" s="220"/>
      <c r="I19" s="262" t="str">
        <f>IF('2. Avropsmall FKU'!J28="","",'2. Avropsmall FKU'!J28)</f>
        <v/>
      </c>
      <c r="J19" s="263" t="str">
        <f>IF('2. Avropsmall FKU'!K28="","",'2. Avropsmall FKU'!K28)</f>
        <v/>
      </c>
      <c r="K19" s="217"/>
      <c r="L19" s="237"/>
      <c r="M19" s="189"/>
      <c r="N19" s="189"/>
      <c r="O19" s="189"/>
      <c r="P19" s="189"/>
      <c r="Q19" s="189"/>
      <c r="R19" s="189"/>
      <c r="S19" s="189"/>
      <c r="T19" s="189"/>
      <c r="U19" s="189"/>
      <c r="V19" s="189"/>
      <c r="W19" s="189"/>
      <c r="X19" s="189"/>
      <c r="Y19" s="189"/>
      <c r="Z19" s="189"/>
      <c r="AA19" s="189"/>
      <c r="AB19" s="189"/>
    </row>
    <row r="20" spans="1:28" ht="23.65" customHeight="1" x14ac:dyDescent="0.2">
      <c r="A20" s="189"/>
      <c r="B20" s="175" t="str">
        <f>IF('2. Avropsmall FKU'!B29="","",'2. Avropsmall FKU'!B29)</f>
        <v/>
      </c>
      <c r="C20" s="176"/>
      <c r="D20" s="176"/>
      <c r="E20" s="176"/>
      <c r="F20" s="176"/>
      <c r="G20" s="176"/>
      <c r="H20" s="176"/>
      <c r="I20" s="173" t="str">
        <f>IF('2. Avropsmall FKU'!J29="","",'2. Avropsmall FKU'!J29)</f>
        <v/>
      </c>
      <c r="J20" s="177" t="str">
        <f>IF('2. Avropsmall FKU'!K29="","",'2. Avropsmall FKU'!K29)</f>
        <v/>
      </c>
      <c r="K20" s="217"/>
      <c r="L20" s="237"/>
      <c r="M20" s="189"/>
      <c r="N20" s="189"/>
      <c r="O20" s="189"/>
      <c r="P20" s="189"/>
      <c r="Q20" s="189"/>
      <c r="R20" s="189"/>
      <c r="S20" s="189"/>
      <c r="T20" s="189"/>
      <c r="U20" s="189"/>
      <c r="V20" s="189"/>
      <c r="W20" s="189"/>
      <c r="X20" s="189"/>
      <c r="Y20" s="189"/>
      <c r="Z20" s="189"/>
      <c r="AA20" s="189"/>
      <c r="AB20" s="189"/>
    </row>
    <row r="21" spans="1:28" ht="23.65" customHeight="1" x14ac:dyDescent="0.2">
      <c r="A21" s="189"/>
      <c r="B21" s="179" t="str">
        <f>IF('2. Avropsmall FKU'!B30="","",'2. Avropsmall FKU'!B30)</f>
        <v/>
      </c>
      <c r="C21" s="180"/>
      <c r="D21" s="180"/>
      <c r="E21" s="180"/>
      <c r="F21" s="180"/>
      <c r="G21" s="180"/>
      <c r="H21" s="180"/>
      <c r="I21" s="181" t="str">
        <f>IF('2. Avropsmall FKU'!J30="","",'2. Avropsmall FKU'!J30)</f>
        <v/>
      </c>
      <c r="J21" s="182" t="str">
        <f>IF('2. Avropsmall FKU'!K30="","",'2. Avropsmall FKU'!K30)</f>
        <v/>
      </c>
      <c r="K21" s="217"/>
      <c r="L21" s="237"/>
      <c r="M21" s="189"/>
      <c r="N21" s="189"/>
      <c r="O21" s="189"/>
      <c r="P21" s="189"/>
      <c r="Q21" s="189"/>
      <c r="R21" s="189"/>
      <c r="S21" s="189"/>
      <c r="T21" s="189"/>
      <c r="U21" s="189"/>
      <c r="V21" s="189"/>
      <c r="W21" s="189"/>
      <c r="X21" s="189"/>
      <c r="Y21" s="189"/>
      <c r="Z21" s="189"/>
      <c r="AA21" s="189"/>
      <c r="AB21" s="189"/>
    </row>
    <row r="22" spans="1:28" ht="23.65" customHeight="1" x14ac:dyDescent="0.2">
      <c r="A22" s="189"/>
      <c r="B22" s="175" t="str">
        <f>IF('2. Avropsmall FKU'!B31="","",'2. Avropsmall FKU'!B31)</f>
        <v/>
      </c>
      <c r="C22" s="176"/>
      <c r="D22" s="176"/>
      <c r="E22" s="176"/>
      <c r="F22" s="176"/>
      <c r="G22" s="176"/>
      <c r="H22" s="176"/>
      <c r="I22" s="173" t="str">
        <f>IF('2. Avropsmall FKU'!J31="","",'2. Avropsmall FKU'!J31)</f>
        <v/>
      </c>
      <c r="J22" s="177" t="str">
        <f>IF('2. Avropsmall FKU'!K31="","",'2. Avropsmall FKU'!K31)</f>
        <v/>
      </c>
      <c r="K22" s="217"/>
      <c r="L22" s="237"/>
      <c r="M22" s="189"/>
      <c r="N22" s="189"/>
      <c r="O22" s="189"/>
      <c r="P22" s="189"/>
      <c r="Q22" s="189"/>
      <c r="R22" s="189"/>
      <c r="S22" s="189"/>
      <c r="T22" s="189"/>
      <c r="U22" s="189"/>
      <c r="V22" s="189"/>
      <c r="W22" s="189"/>
      <c r="X22" s="189"/>
      <c r="Y22" s="189"/>
      <c r="Z22" s="189"/>
      <c r="AA22" s="189"/>
      <c r="AB22" s="189"/>
    </row>
    <row r="23" spans="1:28" ht="23.65" customHeight="1" x14ac:dyDescent="0.2">
      <c r="A23" s="189"/>
      <c r="B23" s="175" t="str">
        <f>IF('2. Avropsmall FKU'!B32="","",'2. Avropsmall FKU'!B32)</f>
        <v/>
      </c>
      <c r="C23" s="176"/>
      <c r="D23" s="176"/>
      <c r="E23" s="176"/>
      <c r="F23" s="176"/>
      <c r="G23" s="176"/>
      <c r="H23" s="176"/>
      <c r="I23" s="173" t="str">
        <f>IF('2. Avropsmall FKU'!J32="","",'2. Avropsmall FKU'!J32)</f>
        <v/>
      </c>
      <c r="J23" s="177" t="str">
        <f>IF('2. Avropsmall FKU'!K32="","",'2. Avropsmall FKU'!K32)</f>
        <v/>
      </c>
      <c r="K23" s="217"/>
      <c r="L23" s="237"/>
      <c r="M23" s="189"/>
      <c r="N23" s="189"/>
      <c r="O23" s="189"/>
      <c r="P23" s="189"/>
      <c r="Q23" s="189"/>
      <c r="R23" s="189"/>
      <c r="S23" s="189"/>
      <c r="T23" s="189"/>
      <c r="U23" s="189"/>
      <c r="V23" s="189"/>
      <c r="W23" s="189"/>
      <c r="X23" s="189"/>
      <c r="Y23" s="189"/>
      <c r="Z23" s="189"/>
      <c r="AA23" s="189"/>
      <c r="AB23" s="189"/>
    </row>
    <row r="24" spans="1:28" ht="23.65" customHeight="1" x14ac:dyDescent="0.2">
      <c r="A24" s="189"/>
      <c r="B24" s="175" t="str">
        <f>IF('2. Avropsmall FKU'!B33="","",'2. Avropsmall FKU'!B33)</f>
        <v/>
      </c>
      <c r="C24" s="176"/>
      <c r="D24" s="176"/>
      <c r="E24" s="176"/>
      <c r="F24" s="176"/>
      <c r="G24" s="176"/>
      <c r="H24" s="176"/>
      <c r="I24" s="173" t="str">
        <f>IF('2. Avropsmall FKU'!J33="","",'2. Avropsmall FKU'!J33)</f>
        <v/>
      </c>
      <c r="J24" s="177" t="str">
        <f>IF('2. Avropsmall FKU'!K33="","",'2. Avropsmall FKU'!K33)</f>
        <v/>
      </c>
      <c r="K24" s="217"/>
      <c r="L24" s="237"/>
      <c r="M24" s="189"/>
      <c r="N24" s="189"/>
      <c r="O24" s="189"/>
      <c r="P24" s="189"/>
      <c r="Q24" s="189"/>
      <c r="R24" s="189"/>
      <c r="S24" s="189"/>
      <c r="T24" s="189"/>
      <c r="U24" s="189"/>
      <c r="V24" s="189"/>
      <c r="W24" s="189"/>
      <c r="X24" s="189"/>
      <c r="Y24" s="189"/>
      <c r="Z24" s="189"/>
      <c r="AA24" s="189"/>
      <c r="AB24" s="189"/>
    </row>
    <row r="25" spans="1:28" ht="23.65" customHeight="1" x14ac:dyDescent="0.2">
      <c r="A25" s="189"/>
      <c r="B25" s="175" t="str">
        <f>IF('2. Avropsmall FKU'!B34="","",'2. Avropsmall FKU'!B34)</f>
        <v/>
      </c>
      <c r="C25" s="176"/>
      <c r="D25" s="176"/>
      <c r="E25" s="176"/>
      <c r="F25" s="176"/>
      <c r="G25" s="176"/>
      <c r="H25" s="176"/>
      <c r="I25" s="173" t="str">
        <f>IF('2. Avropsmall FKU'!J34="","",'2. Avropsmall FKU'!J34)</f>
        <v/>
      </c>
      <c r="J25" s="177" t="str">
        <f>IF('2. Avropsmall FKU'!K34="","",'2. Avropsmall FKU'!K34)</f>
        <v/>
      </c>
      <c r="K25" s="217"/>
      <c r="L25" s="237"/>
      <c r="M25" s="189"/>
      <c r="N25" s="189"/>
      <c r="O25" s="189"/>
      <c r="P25" s="189"/>
      <c r="Q25" s="189"/>
      <c r="R25" s="189"/>
      <c r="S25" s="189"/>
      <c r="T25" s="189"/>
      <c r="U25" s="189"/>
      <c r="V25" s="189"/>
      <c r="W25" s="189"/>
      <c r="X25" s="189"/>
      <c r="Y25" s="189"/>
      <c r="Z25" s="189"/>
      <c r="AA25" s="189"/>
      <c r="AB25" s="189"/>
    </row>
    <row r="26" spans="1:28" ht="23.65" customHeight="1" x14ac:dyDescent="0.2">
      <c r="A26" s="189"/>
      <c r="B26" s="175" t="str">
        <f>IF('2. Avropsmall FKU'!B35="","",'2. Avropsmall FKU'!B35)</f>
        <v/>
      </c>
      <c r="C26" s="176"/>
      <c r="D26" s="176"/>
      <c r="E26" s="176"/>
      <c r="F26" s="176"/>
      <c r="G26" s="176"/>
      <c r="H26" s="176"/>
      <c r="I26" s="173" t="str">
        <f>IF('2. Avropsmall FKU'!J35="","",'2. Avropsmall FKU'!J35)</f>
        <v/>
      </c>
      <c r="J26" s="177" t="str">
        <f>IF('2. Avropsmall FKU'!K35="","",'2. Avropsmall FKU'!K35)</f>
        <v/>
      </c>
      <c r="K26" s="217"/>
      <c r="L26" s="237"/>
      <c r="M26" s="189"/>
      <c r="N26" s="189"/>
      <c r="O26" s="189"/>
      <c r="P26" s="189"/>
      <c r="Q26" s="189"/>
      <c r="R26" s="189"/>
      <c r="S26" s="189"/>
      <c r="T26" s="189"/>
      <c r="U26" s="189"/>
      <c r="V26" s="189"/>
      <c r="W26" s="189"/>
      <c r="X26" s="189"/>
      <c r="Y26" s="189"/>
      <c r="Z26" s="189"/>
      <c r="AA26" s="189"/>
      <c r="AB26" s="189"/>
    </row>
    <row r="27" spans="1:28" ht="23.65" customHeight="1" x14ac:dyDescent="0.2">
      <c r="A27" s="189"/>
      <c r="B27" s="175" t="str">
        <f>IF('2. Avropsmall FKU'!B36="","",'2. Avropsmall FKU'!B36)</f>
        <v/>
      </c>
      <c r="C27" s="176"/>
      <c r="D27" s="176"/>
      <c r="E27" s="176"/>
      <c r="F27" s="176"/>
      <c r="G27" s="176"/>
      <c r="H27" s="176"/>
      <c r="I27" s="173" t="str">
        <f>IF('2. Avropsmall FKU'!J36="","",'2. Avropsmall FKU'!J36)</f>
        <v/>
      </c>
      <c r="J27" s="177" t="str">
        <f>IF('2. Avropsmall FKU'!K36="","",'2. Avropsmall FKU'!K36)</f>
        <v/>
      </c>
      <c r="K27" s="217"/>
      <c r="L27" s="237"/>
      <c r="M27" s="189"/>
      <c r="N27" s="189"/>
      <c r="O27" s="189"/>
      <c r="P27" s="189"/>
      <c r="Q27" s="189"/>
      <c r="R27" s="189"/>
      <c r="S27" s="189"/>
      <c r="T27" s="189"/>
      <c r="U27" s="189"/>
      <c r="V27" s="189"/>
      <c r="W27" s="189"/>
      <c r="X27" s="189"/>
      <c r="Y27" s="189"/>
      <c r="Z27" s="189"/>
      <c r="AA27" s="189"/>
      <c r="AB27" s="189"/>
    </row>
    <row r="28" spans="1:28" ht="23.65" customHeight="1" x14ac:dyDescent="0.2">
      <c r="A28" s="189"/>
      <c r="B28" s="175" t="str">
        <f>IF('2. Avropsmall FKU'!B37="","",'2. Avropsmall FKU'!B37)</f>
        <v/>
      </c>
      <c r="C28" s="176"/>
      <c r="D28" s="176"/>
      <c r="E28" s="176"/>
      <c r="F28" s="176"/>
      <c r="G28" s="176"/>
      <c r="H28" s="176"/>
      <c r="I28" s="173" t="str">
        <f>IF('2. Avropsmall FKU'!J37="","",'2. Avropsmall FKU'!J37)</f>
        <v/>
      </c>
      <c r="J28" s="177" t="str">
        <f>IF('2. Avropsmall FKU'!K37="","",'2. Avropsmall FKU'!K37)</f>
        <v/>
      </c>
      <c r="K28" s="217"/>
      <c r="L28" s="237"/>
      <c r="M28" s="189"/>
      <c r="N28" s="189"/>
      <c r="O28" s="189"/>
      <c r="P28" s="189"/>
      <c r="Q28" s="189"/>
      <c r="R28" s="189"/>
      <c r="S28" s="189"/>
      <c r="T28" s="189"/>
      <c r="U28" s="189"/>
      <c r="V28" s="189"/>
      <c r="W28" s="189"/>
      <c r="X28" s="189"/>
      <c r="Y28" s="189"/>
      <c r="Z28" s="189"/>
      <c r="AA28" s="189"/>
      <c r="AB28" s="189"/>
    </row>
    <row r="29" spans="1:28" ht="23.65" customHeight="1" x14ac:dyDescent="0.2">
      <c r="A29" s="189"/>
      <c r="B29" s="175" t="str">
        <f>IF('2. Avropsmall FKU'!B38="","",'2. Avropsmall FKU'!B38)</f>
        <v/>
      </c>
      <c r="C29" s="176"/>
      <c r="D29" s="176"/>
      <c r="E29" s="176"/>
      <c r="F29" s="176"/>
      <c r="G29" s="176"/>
      <c r="H29" s="176"/>
      <c r="I29" s="173" t="str">
        <f>IF('2. Avropsmall FKU'!J38="","",'2. Avropsmall FKU'!J38)</f>
        <v/>
      </c>
      <c r="J29" s="177" t="str">
        <f>IF('2. Avropsmall FKU'!K38="","",'2. Avropsmall FKU'!K38)</f>
        <v/>
      </c>
      <c r="K29" s="217"/>
      <c r="L29" s="237"/>
      <c r="M29" s="189"/>
      <c r="N29" s="189"/>
      <c r="O29" s="189"/>
      <c r="P29" s="189"/>
      <c r="Q29" s="189"/>
      <c r="R29" s="189"/>
      <c r="S29" s="189"/>
      <c r="T29" s="189"/>
      <c r="U29" s="189"/>
      <c r="V29" s="189"/>
      <c r="W29" s="189"/>
      <c r="X29" s="189"/>
      <c r="Y29" s="189"/>
      <c r="Z29" s="189"/>
      <c r="AA29" s="189"/>
      <c r="AB29" s="189"/>
    </row>
    <row r="30" spans="1:28" ht="23.65" customHeight="1" x14ac:dyDescent="0.2">
      <c r="A30" s="189"/>
      <c r="B30" s="175" t="str">
        <f>IF('2. Avropsmall FKU'!B39="","",'2. Avropsmall FKU'!B39)</f>
        <v/>
      </c>
      <c r="C30" s="176"/>
      <c r="D30" s="176"/>
      <c r="E30" s="176"/>
      <c r="F30" s="176"/>
      <c r="G30" s="176"/>
      <c r="H30" s="176"/>
      <c r="I30" s="173" t="str">
        <f>IF('2. Avropsmall FKU'!J39="","",'2. Avropsmall FKU'!J39)</f>
        <v/>
      </c>
      <c r="J30" s="177" t="str">
        <f>IF('2. Avropsmall FKU'!K39="","",'2. Avropsmall FKU'!K39)</f>
        <v/>
      </c>
      <c r="K30" s="217"/>
      <c r="L30" s="189"/>
      <c r="M30" s="189"/>
      <c r="N30" s="189"/>
      <c r="O30" s="189"/>
      <c r="P30" s="189"/>
      <c r="Q30" s="189"/>
      <c r="R30" s="189"/>
      <c r="S30" s="189"/>
      <c r="T30" s="189"/>
      <c r="U30" s="189"/>
      <c r="V30" s="189"/>
      <c r="W30" s="189"/>
      <c r="X30" s="189"/>
      <c r="Y30" s="189"/>
      <c r="Z30" s="189"/>
      <c r="AA30" s="189"/>
      <c r="AB30" s="189"/>
    </row>
    <row r="31" spans="1:28" ht="23.65" customHeight="1" x14ac:dyDescent="0.2">
      <c r="A31" s="189"/>
      <c r="B31" s="175" t="str">
        <f>IF('2. Avropsmall FKU'!B40="","",'2. Avropsmall FKU'!B40)</f>
        <v/>
      </c>
      <c r="C31" s="176"/>
      <c r="D31" s="176"/>
      <c r="E31" s="176"/>
      <c r="F31" s="176"/>
      <c r="G31" s="176"/>
      <c r="H31" s="176"/>
      <c r="I31" s="173" t="str">
        <f>IF('2. Avropsmall FKU'!J40="","",'2. Avropsmall FKU'!J40)</f>
        <v/>
      </c>
      <c r="J31" s="177" t="str">
        <f>IF('2. Avropsmall FKU'!K40="","",'2. Avropsmall FKU'!K40)</f>
        <v/>
      </c>
      <c r="K31" s="217"/>
      <c r="L31" s="189"/>
      <c r="M31" s="189"/>
      <c r="N31" s="189"/>
      <c r="O31" s="189"/>
      <c r="P31" s="189"/>
      <c r="Q31" s="189"/>
      <c r="R31" s="189"/>
      <c r="S31" s="189"/>
      <c r="T31" s="189"/>
      <c r="U31" s="189"/>
      <c r="V31" s="189"/>
      <c r="W31" s="189"/>
      <c r="X31" s="189"/>
      <c r="Y31" s="189"/>
      <c r="Z31" s="189"/>
      <c r="AA31" s="189"/>
      <c r="AB31" s="189"/>
    </row>
    <row r="32" spans="1:28" ht="23.65" customHeight="1" x14ac:dyDescent="0.2">
      <c r="A32" s="189"/>
      <c r="B32" s="175" t="str">
        <f>IF('2. Avropsmall FKU'!B41="","",'2. Avropsmall FKU'!B41)</f>
        <v/>
      </c>
      <c r="C32" s="176"/>
      <c r="D32" s="176"/>
      <c r="E32" s="176"/>
      <c r="F32" s="176"/>
      <c r="G32" s="176"/>
      <c r="H32" s="176"/>
      <c r="I32" s="173" t="str">
        <f>IF('2. Avropsmall FKU'!J41="","",'2. Avropsmall FKU'!J41)</f>
        <v/>
      </c>
      <c r="J32" s="177" t="str">
        <f>IF('2. Avropsmall FKU'!K41="","",'2. Avropsmall FKU'!K41)</f>
        <v/>
      </c>
      <c r="K32" s="217"/>
      <c r="L32" s="189"/>
      <c r="M32" s="189"/>
      <c r="N32" s="189"/>
      <c r="O32" s="189"/>
      <c r="P32" s="189"/>
      <c r="Q32" s="189"/>
      <c r="R32" s="189"/>
      <c r="S32" s="189"/>
      <c r="T32" s="189"/>
      <c r="U32" s="189"/>
      <c r="V32" s="189"/>
      <c r="W32" s="189"/>
      <c r="X32" s="189"/>
      <c r="Y32" s="189"/>
      <c r="Z32" s="189"/>
      <c r="AA32" s="189"/>
      <c r="AB32" s="189"/>
    </row>
    <row r="33" spans="1:28" ht="23.65" customHeight="1" x14ac:dyDescent="0.2">
      <c r="A33" s="189"/>
      <c r="B33" s="175" t="str">
        <f>IF('2. Avropsmall FKU'!B42="","",'2. Avropsmall FKU'!B42)</f>
        <v/>
      </c>
      <c r="C33" s="176"/>
      <c r="D33" s="176"/>
      <c r="E33" s="176"/>
      <c r="F33" s="176"/>
      <c r="G33" s="176"/>
      <c r="H33" s="176"/>
      <c r="I33" s="173" t="str">
        <f>IF('2. Avropsmall FKU'!J42="","",'2. Avropsmall FKU'!J42)</f>
        <v/>
      </c>
      <c r="J33" s="177" t="str">
        <f>IF('2. Avropsmall FKU'!K42="","",'2. Avropsmall FKU'!K42)</f>
        <v/>
      </c>
      <c r="K33" s="217"/>
      <c r="L33" s="189"/>
      <c r="M33" s="189"/>
      <c r="N33" s="189"/>
      <c r="O33" s="189"/>
      <c r="P33" s="189"/>
      <c r="Q33" s="189"/>
      <c r="R33" s="189"/>
      <c r="S33" s="189"/>
      <c r="T33" s="189"/>
      <c r="U33" s="189"/>
      <c r="V33" s="189"/>
      <c r="W33" s="189"/>
      <c r="X33" s="189"/>
      <c r="Y33" s="189"/>
      <c r="Z33" s="189"/>
      <c r="AA33" s="189"/>
      <c r="AB33" s="189"/>
    </row>
    <row r="34" spans="1:28" ht="23.65" customHeight="1" x14ac:dyDescent="0.2">
      <c r="A34" s="189"/>
      <c r="B34" s="175" t="str">
        <f>IF('2. Avropsmall FKU'!B43="","",'2. Avropsmall FKU'!B43)</f>
        <v/>
      </c>
      <c r="C34" s="176"/>
      <c r="D34" s="176"/>
      <c r="E34" s="176"/>
      <c r="F34" s="176"/>
      <c r="G34" s="176"/>
      <c r="H34" s="176"/>
      <c r="I34" s="173" t="str">
        <f>IF('2. Avropsmall FKU'!J43="","",'2. Avropsmall FKU'!J43)</f>
        <v/>
      </c>
      <c r="J34" s="177" t="str">
        <f>IF('2. Avropsmall FKU'!K43="","",'2. Avropsmall FKU'!K43)</f>
        <v/>
      </c>
      <c r="K34" s="217"/>
      <c r="L34" s="189"/>
      <c r="M34" s="189"/>
      <c r="N34" s="189"/>
      <c r="O34" s="189"/>
      <c r="P34" s="189"/>
      <c r="Q34" s="189"/>
      <c r="R34" s="189"/>
      <c r="S34" s="189"/>
      <c r="T34" s="189"/>
      <c r="U34" s="189"/>
      <c r="V34" s="189"/>
      <c r="W34" s="189"/>
      <c r="X34" s="189"/>
      <c r="Y34" s="189"/>
      <c r="Z34" s="189"/>
      <c r="AA34" s="189"/>
      <c r="AB34" s="189"/>
    </row>
    <row r="35" spans="1:28" ht="23.65" customHeight="1" x14ac:dyDescent="0.2">
      <c r="A35" s="189"/>
      <c r="B35" s="175" t="str">
        <f>IF('2. Avropsmall FKU'!B44="","",'2. Avropsmall FKU'!B44)</f>
        <v/>
      </c>
      <c r="C35" s="176"/>
      <c r="D35" s="176"/>
      <c r="E35" s="176"/>
      <c r="F35" s="176"/>
      <c r="G35" s="176"/>
      <c r="H35" s="176"/>
      <c r="I35" s="173" t="str">
        <f>IF('2. Avropsmall FKU'!J44="","",'2. Avropsmall FKU'!J44)</f>
        <v/>
      </c>
      <c r="J35" s="177" t="str">
        <f>IF('2. Avropsmall FKU'!K44="","",'2. Avropsmall FKU'!K44)</f>
        <v/>
      </c>
      <c r="K35" s="217"/>
      <c r="L35" s="189"/>
      <c r="M35" s="189"/>
      <c r="N35" s="189"/>
      <c r="O35" s="189"/>
      <c r="P35" s="189"/>
      <c r="Q35" s="189"/>
      <c r="R35" s="189"/>
      <c r="S35" s="189"/>
      <c r="T35" s="189"/>
      <c r="U35" s="189"/>
      <c r="V35" s="189"/>
      <c r="W35" s="189"/>
      <c r="X35" s="189"/>
      <c r="Y35" s="189"/>
      <c r="Z35" s="189"/>
      <c r="AA35" s="189"/>
      <c r="AB35" s="189"/>
    </row>
    <row r="36" spans="1:28" ht="23.65" customHeight="1" x14ac:dyDescent="0.2">
      <c r="A36" s="189"/>
      <c r="B36" s="179" t="str">
        <f>IF('2. Avropsmall FKU'!B45="","",'2. Avropsmall FKU'!B45)</f>
        <v/>
      </c>
      <c r="C36" s="180"/>
      <c r="D36" s="180"/>
      <c r="E36" s="180"/>
      <c r="F36" s="180"/>
      <c r="G36" s="180"/>
      <c r="H36" s="180"/>
      <c r="I36" s="181" t="str">
        <f>IF('2. Avropsmall FKU'!J45="","",'2. Avropsmall FKU'!J45)</f>
        <v/>
      </c>
      <c r="J36" s="182" t="str">
        <f>IF('2. Avropsmall FKU'!K45="","",'2. Avropsmall FKU'!K45)</f>
        <v/>
      </c>
      <c r="K36" s="217"/>
      <c r="L36" s="189"/>
      <c r="M36" s="189"/>
      <c r="N36" s="189"/>
      <c r="O36" s="189"/>
      <c r="P36" s="189"/>
      <c r="Q36" s="189"/>
      <c r="R36" s="189"/>
      <c r="S36" s="189"/>
      <c r="T36" s="189"/>
      <c r="U36" s="189"/>
      <c r="V36" s="189"/>
      <c r="W36" s="189"/>
      <c r="X36" s="189"/>
      <c r="Y36" s="189"/>
      <c r="Z36" s="189"/>
      <c r="AA36" s="189"/>
      <c r="AB36" s="189"/>
    </row>
    <row r="37" spans="1:28" ht="23.65" customHeight="1" x14ac:dyDescent="0.2">
      <c r="A37" s="189"/>
      <c r="B37" s="175" t="str">
        <f>IF('2. Avropsmall FKU'!B46="","",'2. Avropsmall FKU'!B46)</f>
        <v/>
      </c>
      <c r="C37" s="176"/>
      <c r="D37" s="176"/>
      <c r="E37" s="176"/>
      <c r="F37" s="176"/>
      <c r="G37" s="176"/>
      <c r="H37" s="176"/>
      <c r="I37" s="173" t="str">
        <f>IF('2. Avropsmall FKU'!J46="","",'2. Avropsmall FKU'!J46)</f>
        <v/>
      </c>
      <c r="J37" s="177" t="str">
        <f>IF('2. Avropsmall FKU'!K46="","",'2. Avropsmall FKU'!K46)</f>
        <v/>
      </c>
      <c r="K37" s="217"/>
      <c r="L37" s="189"/>
      <c r="M37" s="189"/>
      <c r="N37" s="189"/>
      <c r="O37" s="189"/>
      <c r="P37" s="189"/>
      <c r="Q37" s="189"/>
      <c r="R37" s="189"/>
      <c r="S37" s="189"/>
      <c r="T37" s="189"/>
      <c r="U37" s="189"/>
      <c r="V37" s="189"/>
      <c r="W37" s="189"/>
      <c r="X37" s="189"/>
      <c r="Y37" s="189"/>
      <c r="Z37" s="189"/>
      <c r="AA37" s="189"/>
      <c r="AB37" s="189"/>
    </row>
    <row r="38" spans="1:28" ht="23.65" customHeight="1" x14ac:dyDescent="0.2">
      <c r="A38" s="189"/>
      <c r="B38" s="175" t="str">
        <f>IF('2. Avropsmall FKU'!B47="","",'2. Avropsmall FKU'!B47)</f>
        <v/>
      </c>
      <c r="C38" s="176"/>
      <c r="D38" s="176"/>
      <c r="E38" s="176"/>
      <c r="F38" s="176"/>
      <c r="G38" s="176"/>
      <c r="H38" s="176"/>
      <c r="I38" s="173" t="str">
        <f>IF('2. Avropsmall FKU'!J47="","",'2. Avropsmall FKU'!J47)</f>
        <v/>
      </c>
      <c r="J38" s="177" t="str">
        <f>IF('2. Avropsmall FKU'!K47="","",'2. Avropsmall FKU'!K47)</f>
        <v/>
      </c>
      <c r="K38" s="217"/>
      <c r="L38" s="189"/>
      <c r="M38" s="189"/>
      <c r="N38" s="189"/>
      <c r="O38" s="189"/>
      <c r="P38" s="189"/>
      <c r="Q38" s="189"/>
      <c r="R38" s="189"/>
      <c r="S38" s="189"/>
      <c r="T38" s="189"/>
      <c r="U38" s="189"/>
      <c r="V38" s="189"/>
      <c r="W38" s="189"/>
      <c r="X38" s="189"/>
      <c r="Y38" s="189"/>
      <c r="Z38" s="189"/>
      <c r="AA38" s="189"/>
      <c r="AB38" s="189"/>
    </row>
    <row r="39" spans="1:28" ht="23.65" customHeight="1" x14ac:dyDescent="0.2">
      <c r="A39" s="189"/>
      <c r="B39" s="175" t="str">
        <f>IF('2. Avropsmall FKU'!B48="","",'2. Avropsmall FKU'!B48)</f>
        <v/>
      </c>
      <c r="C39" s="176"/>
      <c r="D39" s="176"/>
      <c r="E39" s="176"/>
      <c r="F39" s="176"/>
      <c r="G39" s="176"/>
      <c r="H39" s="176"/>
      <c r="I39" s="173" t="str">
        <f>IF('2. Avropsmall FKU'!J48="","",'2. Avropsmall FKU'!J48)</f>
        <v/>
      </c>
      <c r="J39" s="177" t="str">
        <f>IF('2. Avropsmall FKU'!K48="","",'2. Avropsmall FKU'!K48)</f>
        <v/>
      </c>
      <c r="K39" s="217"/>
      <c r="L39" s="189"/>
      <c r="M39" s="189"/>
      <c r="N39" s="189"/>
      <c r="O39" s="189"/>
      <c r="P39" s="189"/>
      <c r="Q39" s="189"/>
      <c r="R39" s="189"/>
      <c r="S39" s="189"/>
      <c r="T39" s="189"/>
      <c r="U39" s="189"/>
      <c r="V39" s="189"/>
      <c r="W39" s="189"/>
      <c r="X39" s="189"/>
      <c r="Y39" s="189"/>
      <c r="Z39" s="189"/>
      <c r="AA39" s="189"/>
      <c r="AB39" s="189"/>
    </row>
    <row r="40" spans="1:28" ht="23.65" customHeight="1" x14ac:dyDescent="0.2">
      <c r="A40" s="189"/>
      <c r="B40" s="175" t="str">
        <f>IF('2. Avropsmall FKU'!B49="","",'2. Avropsmall FKU'!B49)</f>
        <v/>
      </c>
      <c r="C40" s="176"/>
      <c r="D40" s="176"/>
      <c r="E40" s="176"/>
      <c r="F40" s="176"/>
      <c r="G40" s="176"/>
      <c r="H40" s="176"/>
      <c r="I40" s="173" t="str">
        <f>IF('2. Avropsmall FKU'!J49="","",'2. Avropsmall FKU'!J49)</f>
        <v/>
      </c>
      <c r="J40" s="177" t="str">
        <f>IF('2. Avropsmall FKU'!K49="","",'2. Avropsmall FKU'!K49)</f>
        <v/>
      </c>
      <c r="K40" s="217"/>
      <c r="L40" s="189"/>
      <c r="M40" s="189"/>
      <c r="N40" s="189"/>
      <c r="O40" s="189"/>
      <c r="P40" s="189"/>
      <c r="Q40" s="189"/>
      <c r="R40" s="189"/>
      <c r="S40" s="189"/>
      <c r="T40" s="189"/>
      <c r="U40" s="189"/>
      <c r="V40" s="189"/>
      <c r="W40" s="189"/>
      <c r="X40" s="189"/>
      <c r="Y40" s="189"/>
      <c r="Z40" s="189"/>
      <c r="AA40" s="189"/>
      <c r="AB40" s="189"/>
    </row>
    <row r="41" spans="1:28" ht="23.65" customHeight="1" x14ac:dyDescent="0.2">
      <c r="A41" s="189"/>
      <c r="B41" s="175" t="str">
        <f>IF('2. Avropsmall FKU'!B50="","",'2. Avropsmall FKU'!B50)</f>
        <v/>
      </c>
      <c r="C41" s="176"/>
      <c r="D41" s="176"/>
      <c r="E41" s="176"/>
      <c r="F41" s="176"/>
      <c r="G41" s="176"/>
      <c r="H41" s="176"/>
      <c r="I41" s="173" t="str">
        <f>IF('2. Avropsmall FKU'!J50="","",'2. Avropsmall FKU'!J50)</f>
        <v/>
      </c>
      <c r="J41" s="177" t="str">
        <f>IF('2. Avropsmall FKU'!K50="","",'2. Avropsmall FKU'!K50)</f>
        <v/>
      </c>
      <c r="K41" s="217"/>
      <c r="L41" s="189"/>
      <c r="M41" s="189"/>
      <c r="N41" s="189"/>
      <c r="O41" s="189"/>
      <c r="P41" s="189"/>
      <c r="Q41" s="189"/>
      <c r="R41" s="189"/>
      <c r="S41" s="189"/>
      <c r="T41" s="189"/>
      <c r="U41" s="189"/>
      <c r="V41" s="189"/>
      <c r="W41" s="189"/>
      <c r="X41" s="189"/>
      <c r="Y41" s="189"/>
      <c r="Z41" s="189"/>
      <c r="AA41" s="189"/>
      <c r="AB41" s="189"/>
    </row>
    <row r="42" spans="1:28" ht="23.65" customHeight="1" x14ac:dyDescent="0.2">
      <c r="A42" s="189"/>
      <c r="B42" s="175" t="str">
        <f>IF('2. Avropsmall FKU'!B51="","",'2. Avropsmall FKU'!B51)</f>
        <v/>
      </c>
      <c r="C42" s="176"/>
      <c r="D42" s="176"/>
      <c r="E42" s="176"/>
      <c r="F42" s="176"/>
      <c r="G42" s="176"/>
      <c r="H42" s="176"/>
      <c r="I42" s="173" t="str">
        <f>IF('2. Avropsmall FKU'!J51="","",'2. Avropsmall FKU'!J51)</f>
        <v/>
      </c>
      <c r="J42" s="177" t="str">
        <f>IF('2. Avropsmall FKU'!K51="","",'2. Avropsmall FKU'!K51)</f>
        <v/>
      </c>
      <c r="K42" s="217"/>
      <c r="L42" s="189"/>
      <c r="M42" s="189"/>
      <c r="N42" s="189"/>
      <c r="O42" s="189"/>
      <c r="P42" s="189"/>
      <c r="Q42" s="189"/>
      <c r="R42" s="189"/>
      <c r="S42" s="189"/>
      <c r="T42" s="189"/>
      <c r="U42" s="189"/>
      <c r="V42" s="189"/>
      <c r="W42" s="189"/>
      <c r="X42" s="189"/>
      <c r="Y42" s="189"/>
      <c r="Z42" s="189"/>
      <c r="AA42" s="189"/>
      <c r="AB42" s="189"/>
    </row>
    <row r="43" spans="1:28" ht="23.65" customHeight="1" x14ac:dyDescent="0.2">
      <c r="A43" s="189"/>
      <c r="B43" s="175" t="str">
        <f>IF('2. Avropsmall FKU'!B52="","",'2. Avropsmall FKU'!B52)</f>
        <v/>
      </c>
      <c r="C43" s="176"/>
      <c r="D43" s="176"/>
      <c r="E43" s="176"/>
      <c r="F43" s="176"/>
      <c r="G43" s="176"/>
      <c r="H43" s="176"/>
      <c r="I43" s="173" t="str">
        <f>IF('2. Avropsmall FKU'!J52="","",'2. Avropsmall FKU'!J52)</f>
        <v/>
      </c>
      <c r="J43" s="177" t="str">
        <f>IF('2. Avropsmall FKU'!K52="","",'2. Avropsmall FKU'!K52)</f>
        <v/>
      </c>
      <c r="K43" s="217"/>
      <c r="L43" s="189"/>
      <c r="M43" s="189"/>
      <c r="N43" s="189"/>
      <c r="O43" s="189"/>
      <c r="P43" s="189"/>
      <c r="Q43" s="189"/>
      <c r="R43" s="189"/>
      <c r="S43" s="189"/>
      <c r="T43" s="189"/>
      <c r="U43" s="189"/>
      <c r="V43" s="189"/>
      <c r="W43" s="189"/>
      <c r="X43" s="189"/>
      <c r="Y43" s="189"/>
      <c r="Z43" s="189"/>
      <c r="AA43" s="189"/>
      <c r="AB43" s="189"/>
    </row>
    <row r="44" spans="1:28" ht="23.65" customHeight="1" x14ac:dyDescent="0.2">
      <c r="A44" s="189"/>
      <c r="B44" s="175" t="str">
        <f>IF('2. Avropsmall FKU'!B53="","",'2. Avropsmall FKU'!B53)</f>
        <v/>
      </c>
      <c r="C44" s="176"/>
      <c r="D44" s="176"/>
      <c r="E44" s="176"/>
      <c r="F44" s="176"/>
      <c r="G44" s="176"/>
      <c r="H44" s="176"/>
      <c r="I44" s="173" t="str">
        <f>IF('2. Avropsmall FKU'!J53="","",'2. Avropsmall FKU'!J53)</f>
        <v/>
      </c>
      <c r="J44" s="177" t="str">
        <f>IF('2. Avropsmall FKU'!K53="","",'2. Avropsmall FKU'!K53)</f>
        <v/>
      </c>
      <c r="K44" s="217"/>
      <c r="L44" s="189"/>
      <c r="M44" s="189"/>
      <c r="N44" s="189"/>
      <c r="O44" s="189"/>
      <c r="P44" s="189"/>
      <c r="Q44" s="189"/>
      <c r="R44" s="189"/>
      <c r="S44" s="189"/>
      <c r="T44" s="189"/>
      <c r="U44" s="189"/>
      <c r="V44" s="189"/>
      <c r="W44" s="189"/>
      <c r="X44" s="189"/>
      <c r="Y44" s="189"/>
      <c r="Z44" s="189"/>
      <c r="AA44" s="189"/>
      <c r="AB44" s="189"/>
    </row>
    <row r="45" spans="1:28" ht="23.65" customHeight="1" x14ac:dyDescent="0.2">
      <c r="A45" s="189"/>
      <c r="B45" s="175" t="str">
        <f>IF('2. Avropsmall FKU'!B54="","",'2. Avropsmall FKU'!B54)</f>
        <v/>
      </c>
      <c r="C45" s="176"/>
      <c r="D45" s="176"/>
      <c r="E45" s="176"/>
      <c r="F45" s="176"/>
      <c r="G45" s="176"/>
      <c r="H45" s="176"/>
      <c r="I45" s="173" t="str">
        <f>IF('2. Avropsmall FKU'!J54="","",'2. Avropsmall FKU'!J54)</f>
        <v/>
      </c>
      <c r="J45" s="177" t="str">
        <f>IF('2. Avropsmall FKU'!K54="","",'2. Avropsmall FKU'!K54)</f>
        <v/>
      </c>
      <c r="K45" s="217"/>
      <c r="L45" s="189"/>
      <c r="M45" s="189"/>
      <c r="N45" s="189"/>
      <c r="O45" s="189"/>
      <c r="P45" s="189"/>
      <c r="Q45" s="189"/>
      <c r="R45" s="189"/>
      <c r="S45" s="189"/>
      <c r="T45" s="189"/>
      <c r="U45" s="189"/>
      <c r="V45" s="189"/>
      <c r="W45" s="189"/>
      <c r="X45" s="189"/>
      <c r="Y45" s="189"/>
      <c r="Z45" s="189"/>
      <c r="AA45" s="189"/>
      <c r="AB45" s="189"/>
    </row>
    <row r="46" spans="1:28" ht="23.65" customHeight="1" x14ac:dyDescent="0.2">
      <c r="A46" s="189"/>
      <c r="B46" s="175" t="str">
        <f>IF('2. Avropsmall FKU'!B55="","",'2. Avropsmall FKU'!B55)</f>
        <v/>
      </c>
      <c r="C46" s="176"/>
      <c r="D46" s="176"/>
      <c r="E46" s="176"/>
      <c r="F46" s="176"/>
      <c r="G46" s="176"/>
      <c r="H46" s="176"/>
      <c r="I46" s="173" t="str">
        <f>IF('2. Avropsmall FKU'!J55="","",'2. Avropsmall FKU'!J55)</f>
        <v/>
      </c>
      <c r="J46" s="177" t="str">
        <f>IF('2. Avropsmall FKU'!K55="","",'2. Avropsmall FKU'!K55)</f>
        <v/>
      </c>
      <c r="K46" s="217"/>
      <c r="L46" s="189"/>
      <c r="M46" s="189"/>
      <c r="N46" s="189"/>
      <c r="O46" s="189"/>
      <c r="P46" s="189"/>
      <c r="Q46" s="189"/>
      <c r="R46" s="189"/>
      <c r="S46" s="189"/>
      <c r="T46" s="189"/>
      <c r="U46" s="189"/>
      <c r="V46" s="189"/>
      <c r="W46" s="189"/>
      <c r="X46" s="189"/>
      <c r="Y46" s="189"/>
      <c r="Z46" s="189"/>
      <c r="AA46" s="189"/>
      <c r="AB46" s="189"/>
    </row>
    <row r="47" spans="1:28" ht="23.65" customHeight="1" x14ac:dyDescent="0.2">
      <c r="A47" s="189"/>
      <c r="B47" s="175" t="str">
        <f>IF('2. Avropsmall FKU'!B56="","",'2. Avropsmall FKU'!B56)</f>
        <v/>
      </c>
      <c r="C47" s="176"/>
      <c r="D47" s="176"/>
      <c r="E47" s="176"/>
      <c r="F47" s="176"/>
      <c r="G47" s="176"/>
      <c r="H47" s="176"/>
      <c r="I47" s="173" t="str">
        <f>IF('2. Avropsmall FKU'!J56="","",'2. Avropsmall FKU'!J56)</f>
        <v/>
      </c>
      <c r="J47" s="177" t="str">
        <f>IF('2. Avropsmall FKU'!K56="","",'2. Avropsmall FKU'!K56)</f>
        <v/>
      </c>
      <c r="K47" s="217"/>
      <c r="L47" s="189"/>
      <c r="M47" s="189"/>
      <c r="N47" s="189"/>
      <c r="O47" s="189"/>
      <c r="P47" s="189"/>
      <c r="Q47" s="189"/>
      <c r="R47" s="189"/>
      <c r="S47" s="189"/>
      <c r="T47" s="189"/>
      <c r="U47" s="189"/>
      <c r="V47" s="189"/>
      <c r="W47" s="189"/>
      <c r="X47" s="189"/>
      <c r="Y47" s="189"/>
      <c r="Z47" s="189"/>
      <c r="AA47" s="189"/>
      <c r="AB47" s="189"/>
    </row>
    <row r="48" spans="1:28" ht="23.65" customHeight="1" x14ac:dyDescent="0.2">
      <c r="A48" s="189"/>
      <c r="B48" s="175" t="str">
        <f>IF('2. Avropsmall FKU'!B57="","",'2. Avropsmall FKU'!B57)</f>
        <v/>
      </c>
      <c r="C48" s="176"/>
      <c r="D48" s="176"/>
      <c r="E48" s="176"/>
      <c r="F48" s="176"/>
      <c r="G48" s="176"/>
      <c r="H48" s="176"/>
      <c r="I48" s="173" t="str">
        <f>IF('2. Avropsmall FKU'!J57="","",'2. Avropsmall FKU'!J57)</f>
        <v/>
      </c>
      <c r="J48" s="177" t="str">
        <f>IF('2. Avropsmall FKU'!K57="","",'2. Avropsmall FKU'!K57)</f>
        <v/>
      </c>
      <c r="K48" s="217"/>
      <c r="L48" s="189"/>
      <c r="M48" s="189"/>
      <c r="N48" s="189"/>
      <c r="O48" s="189"/>
      <c r="P48" s="189"/>
      <c r="Q48" s="189"/>
      <c r="R48" s="189"/>
      <c r="S48" s="189"/>
      <c r="T48" s="189"/>
      <c r="U48" s="189"/>
      <c r="V48" s="189"/>
      <c r="W48" s="189"/>
      <c r="X48" s="189"/>
      <c r="Y48" s="189"/>
      <c r="Z48" s="189"/>
      <c r="AA48" s="189"/>
      <c r="AB48" s="189"/>
    </row>
    <row r="49" spans="1:28" ht="23.65" customHeight="1" x14ac:dyDescent="0.2">
      <c r="A49" s="189"/>
      <c r="B49" s="175" t="str">
        <f>IF('2. Avropsmall FKU'!B58="","",'2. Avropsmall FKU'!B58)</f>
        <v/>
      </c>
      <c r="C49" s="176"/>
      <c r="D49" s="176"/>
      <c r="E49" s="176"/>
      <c r="F49" s="176"/>
      <c r="G49" s="176"/>
      <c r="H49" s="176"/>
      <c r="I49" s="173" t="str">
        <f>IF('2. Avropsmall FKU'!J58="","",'2. Avropsmall FKU'!J58)</f>
        <v/>
      </c>
      <c r="J49" s="177" t="str">
        <f>IF('2. Avropsmall FKU'!K58="","",'2. Avropsmall FKU'!K58)</f>
        <v/>
      </c>
      <c r="K49" s="217"/>
      <c r="L49" s="189"/>
      <c r="M49" s="189"/>
      <c r="N49" s="189"/>
      <c r="O49" s="189"/>
      <c r="P49" s="189"/>
      <c r="Q49" s="189"/>
      <c r="R49" s="189"/>
      <c r="S49" s="189"/>
      <c r="T49" s="189"/>
      <c r="U49" s="189"/>
      <c r="V49" s="189"/>
      <c r="W49" s="189"/>
      <c r="X49" s="189"/>
      <c r="Y49" s="189"/>
      <c r="Z49" s="189"/>
      <c r="AA49" s="189"/>
      <c r="AB49" s="189"/>
    </row>
    <row r="50" spans="1:28" ht="23.65" customHeight="1" x14ac:dyDescent="0.2">
      <c r="A50" s="189"/>
      <c r="B50" s="183" t="str">
        <f>IF('2. Avropsmall FKU'!B59="","",'2. Avropsmall FKU'!B59)</f>
        <v/>
      </c>
      <c r="C50" s="184"/>
      <c r="D50" s="184"/>
      <c r="E50" s="184"/>
      <c r="F50" s="184"/>
      <c r="G50" s="184"/>
      <c r="H50" s="184"/>
      <c r="I50" s="185" t="str">
        <f>IF('2. Avropsmall FKU'!J59="","",'2. Avropsmall FKU'!J59)</f>
        <v/>
      </c>
      <c r="J50" s="186" t="str">
        <f>IF('2. Avropsmall FKU'!K59="","",'2. Avropsmall FKU'!K59)</f>
        <v/>
      </c>
      <c r="K50" s="218"/>
      <c r="L50" s="189"/>
      <c r="M50" s="189"/>
      <c r="N50" s="189"/>
      <c r="O50" s="189"/>
      <c r="P50" s="189"/>
      <c r="Q50" s="189"/>
      <c r="R50" s="189"/>
      <c r="S50" s="189"/>
      <c r="T50" s="189"/>
      <c r="U50" s="189"/>
      <c r="V50" s="189"/>
      <c r="W50" s="189"/>
      <c r="X50" s="189"/>
      <c r="Y50" s="189"/>
      <c r="Z50" s="189"/>
      <c r="AA50" s="189"/>
      <c r="AB50" s="189"/>
    </row>
    <row r="51" spans="1:28" ht="12.4" customHeight="1" x14ac:dyDescent="0.2">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row>
    <row r="52" spans="1:28" ht="86.25" customHeight="1" x14ac:dyDescent="0.2">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row>
    <row r="53" spans="1:28" ht="12.4" hidden="1" customHeight="1" thickBot="1" x14ac:dyDescent="0.25">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row>
    <row r="54" spans="1:28" ht="12.4" hidden="1" customHeight="1" thickBot="1" x14ac:dyDescent="0.25">
      <c r="A54" s="189"/>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row>
    <row r="55" spans="1:28" ht="33.4" customHeight="1" x14ac:dyDescent="0.2">
      <c r="A55" s="189"/>
      <c r="B55" s="322" t="s">
        <v>203</v>
      </c>
      <c r="C55" s="257"/>
      <c r="D55" s="257"/>
      <c r="E55" s="257"/>
      <c r="F55" s="141"/>
      <c r="G55" s="141" t="s">
        <v>96</v>
      </c>
      <c r="H55" s="141" t="s">
        <v>95</v>
      </c>
      <c r="I55" s="141" t="s">
        <v>92</v>
      </c>
      <c r="J55" s="141" t="s">
        <v>157</v>
      </c>
      <c r="K55" s="231" t="s">
        <v>143</v>
      </c>
      <c r="L55" s="189"/>
      <c r="M55" s="189"/>
      <c r="N55" s="189"/>
      <c r="O55" s="189"/>
      <c r="P55" s="189"/>
      <c r="Q55" s="189"/>
      <c r="R55" s="189"/>
      <c r="S55" s="189"/>
      <c r="T55" s="189"/>
      <c r="U55" s="189"/>
      <c r="V55" s="189"/>
      <c r="W55" s="189"/>
      <c r="X55" s="189"/>
      <c r="Y55" s="189"/>
      <c r="Z55" s="189"/>
      <c r="AA55" s="189"/>
      <c r="AB55" s="189"/>
    </row>
    <row r="56" spans="1:28" ht="24" customHeight="1" x14ac:dyDescent="0.2">
      <c r="A56" s="189"/>
      <c r="B56" s="171" t="str">
        <f>IF('2. Avropsmall FKU'!B64="","",'2. Avropsmall FKU'!B64)</f>
        <v/>
      </c>
      <c r="C56" s="172"/>
      <c r="D56" s="172"/>
      <c r="E56" s="172"/>
      <c r="F56" s="172"/>
      <c r="G56" s="173" t="str">
        <f>IF('2. Avropsmall FKU'!I64="","",'2. Avropsmall FKU'!I64)</f>
        <v/>
      </c>
      <c r="H56" s="174" t="str">
        <f>IF('2. Avropsmall FKU'!J64="","",'2. Avropsmall FKU'!J64)</f>
        <v/>
      </c>
      <c r="I56" s="271" t="str">
        <f>IF('2. Avropsmall FKU'!K64="","",'2. Avropsmall FKU'!K64)</f>
        <v/>
      </c>
      <c r="J56" s="217"/>
      <c r="K56" s="293" t="str">
        <f>IF(B56="","",IF(J56="Ja",I56,0))</f>
        <v/>
      </c>
      <c r="L56" s="189"/>
      <c r="M56" s="189"/>
      <c r="N56" s="189"/>
      <c r="O56" s="189"/>
      <c r="P56" s="189"/>
      <c r="Q56" s="189"/>
      <c r="R56" s="189"/>
      <c r="S56" s="189"/>
      <c r="T56" s="189"/>
      <c r="U56" s="189"/>
      <c r="V56" s="189"/>
      <c r="W56" s="189"/>
      <c r="X56" s="189"/>
      <c r="Y56" s="189"/>
      <c r="Z56" s="189"/>
      <c r="AA56" s="189"/>
      <c r="AB56" s="189"/>
    </row>
    <row r="57" spans="1:28" ht="24" customHeight="1" x14ac:dyDescent="0.2">
      <c r="A57" s="189"/>
      <c r="B57" s="175" t="str">
        <f>IF('2. Avropsmall FKU'!B65="","",'2. Avropsmall FKU'!B65)</f>
        <v/>
      </c>
      <c r="C57" s="176"/>
      <c r="D57" s="176"/>
      <c r="E57" s="176"/>
      <c r="F57" s="176"/>
      <c r="G57" s="173" t="str">
        <f>IF('2. Avropsmall FKU'!I65="","",'2. Avropsmall FKU'!I65)</f>
        <v/>
      </c>
      <c r="H57" s="177" t="str">
        <f>IF('2. Avropsmall FKU'!J65="","",'2. Avropsmall FKU'!J65)</f>
        <v/>
      </c>
      <c r="I57" s="252" t="str">
        <f>IF('2. Avropsmall FKU'!K65="","",'2. Avropsmall FKU'!K65)</f>
        <v/>
      </c>
      <c r="J57" s="217"/>
      <c r="K57" s="178" t="str">
        <f t="shared" ref="K57:K87" si="0">IF(B57="","",IF(J57="Ja",I57,0))</f>
        <v/>
      </c>
      <c r="L57" s="189"/>
      <c r="M57" s="189"/>
      <c r="N57" s="189"/>
      <c r="O57" s="189"/>
      <c r="P57" s="189"/>
      <c r="Q57" s="189"/>
      <c r="R57" s="189"/>
      <c r="S57" s="189"/>
      <c r="T57" s="189"/>
      <c r="U57" s="189"/>
      <c r="V57" s="189"/>
      <c r="W57" s="189"/>
      <c r="X57" s="189"/>
      <c r="Y57" s="189"/>
      <c r="Z57" s="189"/>
      <c r="AA57" s="189"/>
      <c r="AB57" s="189"/>
    </row>
    <row r="58" spans="1:28" ht="24" customHeight="1" x14ac:dyDescent="0.2">
      <c r="A58" s="189"/>
      <c r="B58" s="179" t="str">
        <f>IF('2. Avropsmall FKU'!B66="","",'2. Avropsmall FKU'!B66)</f>
        <v/>
      </c>
      <c r="C58" s="180"/>
      <c r="D58" s="180"/>
      <c r="E58" s="180"/>
      <c r="F58" s="180"/>
      <c r="G58" s="181" t="str">
        <f>IF('2. Avropsmall FKU'!I66="","",'2. Avropsmall FKU'!I66)</f>
        <v/>
      </c>
      <c r="H58" s="182" t="str">
        <f>IF('2. Avropsmall FKU'!J66="","",'2. Avropsmall FKU'!J66)</f>
        <v/>
      </c>
      <c r="I58" s="252" t="str">
        <f>IF('2. Avropsmall FKU'!K66="","",'2. Avropsmall FKU'!K66)</f>
        <v/>
      </c>
      <c r="J58" s="217"/>
      <c r="K58" s="294" t="str">
        <f t="shared" si="0"/>
        <v/>
      </c>
      <c r="L58" s="189"/>
      <c r="M58" s="189"/>
      <c r="N58" s="189"/>
      <c r="O58" s="189"/>
      <c r="P58" s="189"/>
      <c r="Q58" s="189"/>
      <c r="R58" s="189"/>
      <c r="S58" s="189"/>
      <c r="T58" s="189"/>
      <c r="U58" s="189"/>
      <c r="V58" s="189"/>
      <c r="W58" s="189"/>
      <c r="X58" s="189"/>
      <c r="Y58" s="189"/>
      <c r="Z58" s="189"/>
      <c r="AA58" s="189"/>
      <c r="AB58" s="189"/>
    </row>
    <row r="59" spans="1:28" ht="24" customHeight="1" x14ac:dyDescent="0.2">
      <c r="A59" s="189"/>
      <c r="B59" s="175" t="str">
        <f>IF('2. Avropsmall FKU'!B67="","",'2. Avropsmall FKU'!B67)</f>
        <v/>
      </c>
      <c r="C59" s="176"/>
      <c r="D59" s="176"/>
      <c r="E59" s="176"/>
      <c r="F59" s="176"/>
      <c r="G59" s="173" t="str">
        <f>IF('2. Avropsmall FKU'!I67="","",'2. Avropsmall FKU'!I67)</f>
        <v/>
      </c>
      <c r="H59" s="177" t="str">
        <f>IF('2. Avropsmall FKU'!J67="","",'2. Avropsmall FKU'!J67)</f>
        <v/>
      </c>
      <c r="I59" s="252" t="str">
        <f>IF('2. Avropsmall FKU'!K67="","",'2. Avropsmall FKU'!K67)</f>
        <v/>
      </c>
      <c r="J59" s="217"/>
      <c r="K59" s="178" t="str">
        <f t="shared" si="0"/>
        <v/>
      </c>
      <c r="L59" s="189"/>
      <c r="M59" s="189"/>
      <c r="N59" s="189"/>
      <c r="O59" s="189"/>
      <c r="P59" s="189"/>
      <c r="Q59" s="189"/>
      <c r="R59" s="189"/>
      <c r="S59" s="189"/>
      <c r="T59" s="189"/>
      <c r="U59" s="189"/>
      <c r="V59" s="189"/>
      <c r="W59" s="189"/>
      <c r="X59" s="189"/>
      <c r="Y59" s="189"/>
      <c r="Z59" s="189"/>
      <c r="AA59" s="189"/>
      <c r="AB59" s="189"/>
    </row>
    <row r="60" spans="1:28" ht="24" customHeight="1" x14ac:dyDescent="0.2">
      <c r="A60" s="189"/>
      <c r="B60" s="175" t="str">
        <f>IF('2. Avropsmall FKU'!B68="","",'2. Avropsmall FKU'!B68)</f>
        <v/>
      </c>
      <c r="C60" s="176"/>
      <c r="D60" s="176"/>
      <c r="E60" s="176"/>
      <c r="F60" s="176"/>
      <c r="G60" s="173" t="str">
        <f>IF('2. Avropsmall FKU'!I68="","",'2. Avropsmall FKU'!I68)</f>
        <v/>
      </c>
      <c r="H60" s="177" t="str">
        <f>IF('2. Avropsmall FKU'!J68="","",'2. Avropsmall FKU'!J68)</f>
        <v/>
      </c>
      <c r="I60" s="252" t="str">
        <f>IF('2. Avropsmall FKU'!K68="","",'2. Avropsmall FKU'!K68)</f>
        <v/>
      </c>
      <c r="J60" s="217"/>
      <c r="K60" s="178" t="str">
        <f t="shared" si="0"/>
        <v/>
      </c>
      <c r="L60" s="189"/>
      <c r="M60" s="189"/>
      <c r="N60" s="189"/>
      <c r="O60" s="189"/>
      <c r="P60" s="189"/>
      <c r="Q60" s="189"/>
      <c r="R60" s="189"/>
      <c r="S60" s="189"/>
      <c r="T60" s="189"/>
      <c r="U60" s="189"/>
      <c r="V60" s="189"/>
      <c r="W60" s="189"/>
      <c r="X60" s="189"/>
      <c r="Y60" s="189"/>
      <c r="Z60" s="189"/>
      <c r="AA60" s="189"/>
      <c r="AB60" s="189"/>
    </row>
    <row r="61" spans="1:28" ht="24" customHeight="1" x14ac:dyDescent="0.2">
      <c r="A61" s="189"/>
      <c r="B61" s="175" t="str">
        <f>IF('2. Avropsmall FKU'!B69="","",'2. Avropsmall FKU'!B69)</f>
        <v/>
      </c>
      <c r="C61" s="176"/>
      <c r="D61" s="176"/>
      <c r="E61" s="176"/>
      <c r="F61" s="176"/>
      <c r="G61" s="173" t="str">
        <f>IF('2. Avropsmall FKU'!I69="","",'2. Avropsmall FKU'!I69)</f>
        <v/>
      </c>
      <c r="H61" s="177" t="str">
        <f>IF('2. Avropsmall FKU'!J69="","",'2. Avropsmall FKU'!J69)</f>
        <v/>
      </c>
      <c r="I61" s="252" t="str">
        <f>IF('2. Avropsmall FKU'!K69="","",'2. Avropsmall FKU'!K69)</f>
        <v/>
      </c>
      <c r="J61" s="217"/>
      <c r="K61" s="178" t="str">
        <f t="shared" si="0"/>
        <v/>
      </c>
      <c r="L61" s="189"/>
      <c r="M61" s="189"/>
      <c r="N61" s="189"/>
      <c r="O61" s="189"/>
      <c r="P61" s="189"/>
      <c r="Q61" s="189"/>
      <c r="R61" s="189"/>
      <c r="S61" s="189"/>
      <c r="T61" s="189"/>
      <c r="U61" s="189"/>
      <c r="V61" s="189"/>
      <c r="W61" s="189"/>
      <c r="X61" s="189"/>
      <c r="Y61" s="189"/>
      <c r="Z61" s="189"/>
      <c r="AA61" s="189"/>
      <c r="AB61" s="189"/>
    </row>
    <row r="62" spans="1:28" ht="24" customHeight="1" x14ac:dyDescent="0.2">
      <c r="A62" s="189"/>
      <c r="B62" s="175" t="str">
        <f>IF('2. Avropsmall FKU'!B70="","",'2. Avropsmall FKU'!B70)</f>
        <v/>
      </c>
      <c r="C62" s="176"/>
      <c r="D62" s="176"/>
      <c r="E62" s="176"/>
      <c r="F62" s="176"/>
      <c r="G62" s="173" t="str">
        <f>IF('2. Avropsmall FKU'!I70="","",'2. Avropsmall FKU'!I70)</f>
        <v/>
      </c>
      <c r="H62" s="177" t="str">
        <f>IF('2. Avropsmall FKU'!J70="","",'2. Avropsmall FKU'!J70)</f>
        <v/>
      </c>
      <c r="I62" s="252" t="str">
        <f>IF('2. Avropsmall FKU'!K70="","",'2. Avropsmall FKU'!K70)</f>
        <v/>
      </c>
      <c r="J62" s="217"/>
      <c r="K62" s="178" t="str">
        <f t="shared" si="0"/>
        <v/>
      </c>
      <c r="L62" s="189"/>
      <c r="M62" s="189"/>
      <c r="N62" s="189"/>
      <c r="O62" s="189"/>
      <c r="P62" s="189"/>
      <c r="Q62" s="189"/>
      <c r="R62" s="189"/>
      <c r="S62" s="189"/>
      <c r="T62" s="189"/>
      <c r="U62" s="189"/>
      <c r="V62" s="189"/>
      <c r="W62" s="189"/>
      <c r="X62" s="189"/>
      <c r="Y62" s="189"/>
      <c r="Z62" s="189"/>
      <c r="AA62" s="189"/>
      <c r="AB62" s="189"/>
    </row>
    <row r="63" spans="1:28" ht="24" customHeight="1" x14ac:dyDescent="0.2">
      <c r="A63" s="189"/>
      <c r="B63" s="175" t="str">
        <f>IF('2. Avropsmall FKU'!B71="","",'2. Avropsmall FKU'!B71)</f>
        <v/>
      </c>
      <c r="C63" s="176"/>
      <c r="D63" s="176"/>
      <c r="E63" s="176"/>
      <c r="F63" s="176"/>
      <c r="G63" s="173" t="str">
        <f>IF('2. Avropsmall FKU'!I71="","",'2. Avropsmall FKU'!I71)</f>
        <v/>
      </c>
      <c r="H63" s="177" t="str">
        <f>IF('2. Avropsmall FKU'!J71="","",'2. Avropsmall FKU'!J71)</f>
        <v/>
      </c>
      <c r="I63" s="252" t="str">
        <f>IF('2. Avropsmall FKU'!K71="","",'2. Avropsmall FKU'!K71)</f>
        <v/>
      </c>
      <c r="J63" s="217"/>
      <c r="K63" s="178" t="str">
        <f t="shared" si="0"/>
        <v/>
      </c>
      <c r="L63" s="189"/>
      <c r="M63" s="189"/>
      <c r="N63" s="189"/>
      <c r="O63" s="189"/>
      <c r="P63" s="189"/>
      <c r="Q63" s="189"/>
      <c r="R63" s="189"/>
      <c r="S63" s="189"/>
      <c r="T63" s="189"/>
      <c r="U63" s="189"/>
      <c r="V63" s="189"/>
      <c r="W63" s="189"/>
      <c r="X63" s="189"/>
      <c r="Y63" s="189"/>
      <c r="Z63" s="189"/>
      <c r="AA63" s="189"/>
      <c r="AB63" s="189"/>
    </row>
    <row r="64" spans="1:28" ht="24" customHeight="1" x14ac:dyDescent="0.2">
      <c r="A64" s="189"/>
      <c r="B64" s="175" t="str">
        <f>IF('2. Avropsmall FKU'!B72="","",'2. Avropsmall FKU'!B72)</f>
        <v/>
      </c>
      <c r="C64" s="176"/>
      <c r="D64" s="176"/>
      <c r="E64" s="176"/>
      <c r="F64" s="176"/>
      <c r="G64" s="173" t="str">
        <f>IF('2. Avropsmall FKU'!I72="","",'2. Avropsmall FKU'!I72)</f>
        <v/>
      </c>
      <c r="H64" s="177" t="str">
        <f>IF('2. Avropsmall FKU'!J72="","",'2. Avropsmall FKU'!J72)</f>
        <v/>
      </c>
      <c r="I64" s="252" t="str">
        <f>IF('2. Avropsmall FKU'!K72="","",'2. Avropsmall FKU'!K72)</f>
        <v/>
      </c>
      <c r="J64" s="217"/>
      <c r="K64" s="178" t="str">
        <f t="shared" si="0"/>
        <v/>
      </c>
      <c r="L64" s="189"/>
      <c r="M64" s="189"/>
      <c r="N64" s="189"/>
      <c r="O64" s="189"/>
      <c r="P64" s="189"/>
      <c r="Q64" s="189"/>
      <c r="R64" s="189"/>
      <c r="S64" s="189"/>
      <c r="T64" s="189"/>
      <c r="U64" s="189"/>
      <c r="V64" s="189"/>
      <c r="W64" s="189"/>
      <c r="X64" s="189"/>
      <c r="Y64" s="189"/>
      <c r="Z64" s="189"/>
      <c r="AA64" s="189"/>
      <c r="AB64" s="189"/>
    </row>
    <row r="65" spans="1:28" ht="24" customHeight="1" x14ac:dyDescent="0.2">
      <c r="A65" s="189"/>
      <c r="B65" s="175" t="str">
        <f>IF('2. Avropsmall FKU'!B73="","",'2. Avropsmall FKU'!B73)</f>
        <v/>
      </c>
      <c r="C65" s="176"/>
      <c r="D65" s="176"/>
      <c r="E65" s="176"/>
      <c r="F65" s="176"/>
      <c r="G65" s="173" t="str">
        <f>IF('2. Avropsmall FKU'!I73="","",'2. Avropsmall FKU'!I73)</f>
        <v/>
      </c>
      <c r="H65" s="177" t="str">
        <f>IF('2. Avropsmall FKU'!J73="","",'2. Avropsmall FKU'!J73)</f>
        <v/>
      </c>
      <c r="I65" s="252" t="str">
        <f>IF('2. Avropsmall FKU'!K73="","",'2. Avropsmall FKU'!K73)</f>
        <v/>
      </c>
      <c r="J65" s="217"/>
      <c r="K65" s="178" t="str">
        <f t="shared" si="0"/>
        <v/>
      </c>
      <c r="L65" s="189"/>
      <c r="M65" s="189"/>
      <c r="N65" s="189"/>
      <c r="O65" s="189"/>
      <c r="P65" s="189"/>
      <c r="Q65" s="189"/>
      <c r="R65" s="189"/>
      <c r="S65" s="189"/>
      <c r="T65" s="189"/>
      <c r="U65" s="189"/>
      <c r="V65" s="189"/>
      <c r="W65" s="189"/>
      <c r="X65" s="189"/>
      <c r="Y65" s="189"/>
      <c r="Z65" s="189"/>
      <c r="AA65" s="189"/>
      <c r="AB65" s="189"/>
    </row>
    <row r="66" spans="1:28" ht="24" customHeight="1" x14ac:dyDescent="0.2">
      <c r="A66" s="189"/>
      <c r="B66" s="175" t="str">
        <f>IF('2. Avropsmall FKU'!B74="","",'2. Avropsmall FKU'!B74)</f>
        <v/>
      </c>
      <c r="C66" s="176"/>
      <c r="D66" s="176"/>
      <c r="E66" s="176"/>
      <c r="F66" s="176"/>
      <c r="G66" s="173" t="str">
        <f>IF('2. Avropsmall FKU'!I74="","",'2. Avropsmall FKU'!I74)</f>
        <v/>
      </c>
      <c r="H66" s="177" t="str">
        <f>IF('2. Avropsmall FKU'!J74="","",'2. Avropsmall FKU'!J74)</f>
        <v/>
      </c>
      <c r="I66" s="252" t="str">
        <f>IF('2. Avropsmall FKU'!K74="","",'2. Avropsmall FKU'!K74)</f>
        <v/>
      </c>
      <c r="J66" s="217"/>
      <c r="K66" s="178" t="str">
        <f t="shared" si="0"/>
        <v/>
      </c>
      <c r="L66" s="189"/>
      <c r="M66" s="189"/>
      <c r="N66" s="189"/>
      <c r="O66" s="189"/>
      <c r="P66" s="189"/>
      <c r="Q66" s="189"/>
      <c r="R66" s="189"/>
      <c r="S66" s="189"/>
      <c r="T66" s="189"/>
      <c r="U66" s="189"/>
      <c r="V66" s="189"/>
      <c r="W66" s="189"/>
      <c r="X66" s="189"/>
      <c r="Y66" s="189"/>
      <c r="Z66" s="189"/>
      <c r="AA66" s="189"/>
      <c r="AB66" s="189"/>
    </row>
    <row r="67" spans="1:28" ht="24" customHeight="1" x14ac:dyDescent="0.2">
      <c r="A67" s="189"/>
      <c r="B67" s="175" t="str">
        <f>IF('2. Avropsmall FKU'!B75="","",'2. Avropsmall FKU'!B75)</f>
        <v/>
      </c>
      <c r="C67" s="176"/>
      <c r="D67" s="176"/>
      <c r="E67" s="176"/>
      <c r="F67" s="176"/>
      <c r="G67" s="173" t="str">
        <f>IF('2. Avropsmall FKU'!I75="","",'2. Avropsmall FKU'!I75)</f>
        <v/>
      </c>
      <c r="H67" s="177" t="str">
        <f>IF('2. Avropsmall FKU'!J75="","",'2. Avropsmall FKU'!J75)</f>
        <v/>
      </c>
      <c r="I67" s="252" t="str">
        <f>IF('2. Avropsmall FKU'!K75="","",'2. Avropsmall FKU'!K75)</f>
        <v/>
      </c>
      <c r="J67" s="217"/>
      <c r="K67" s="178" t="str">
        <f t="shared" si="0"/>
        <v/>
      </c>
      <c r="L67" s="189"/>
      <c r="M67" s="189"/>
      <c r="N67" s="189"/>
      <c r="O67" s="189"/>
      <c r="P67" s="189"/>
      <c r="Q67" s="189"/>
      <c r="R67" s="189"/>
      <c r="S67" s="189"/>
      <c r="T67" s="189"/>
      <c r="U67" s="189"/>
      <c r="V67" s="189"/>
      <c r="W67" s="189"/>
      <c r="X67" s="189"/>
      <c r="Y67" s="189"/>
      <c r="Z67" s="189"/>
      <c r="AA67" s="189"/>
      <c r="AB67" s="189"/>
    </row>
    <row r="68" spans="1:28" ht="24" customHeight="1" x14ac:dyDescent="0.2">
      <c r="A68" s="189"/>
      <c r="B68" s="175" t="str">
        <f>IF('2. Avropsmall FKU'!B76="","",'2. Avropsmall FKU'!B76)</f>
        <v/>
      </c>
      <c r="C68" s="176"/>
      <c r="D68" s="176"/>
      <c r="E68" s="176"/>
      <c r="F68" s="176"/>
      <c r="G68" s="173" t="str">
        <f>IF('2. Avropsmall FKU'!I76="","",'2. Avropsmall FKU'!I76)</f>
        <v/>
      </c>
      <c r="H68" s="177" t="str">
        <f>IF('2. Avropsmall FKU'!J76="","",'2. Avropsmall FKU'!J76)</f>
        <v/>
      </c>
      <c r="I68" s="252" t="str">
        <f>IF('2. Avropsmall FKU'!K76="","",'2. Avropsmall FKU'!K76)</f>
        <v/>
      </c>
      <c r="J68" s="217"/>
      <c r="K68" s="178" t="str">
        <f t="shared" si="0"/>
        <v/>
      </c>
      <c r="L68" s="189"/>
      <c r="M68" s="189"/>
      <c r="N68" s="189"/>
      <c r="O68" s="189"/>
      <c r="P68" s="189"/>
      <c r="Q68" s="189"/>
      <c r="R68" s="189"/>
      <c r="S68" s="189"/>
      <c r="T68" s="189"/>
      <c r="U68" s="189"/>
      <c r="V68" s="189"/>
      <c r="W68" s="189"/>
      <c r="X68" s="189"/>
      <c r="Y68" s="189"/>
      <c r="Z68" s="189"/>
      <c r="AA68" s="189"/>
      <c r="AB68" s="189"/>
    </row>
    <row r="69" spans="1:28" ht="24" customHeight="1" x14ac:dyDescent="0.2">
      <c r="A69" s="189"/>
      <c r="B69" s="175" t="str">
        <f>IF('2. Avropsmall FKU'!B77="","",'2. Avropsmall FKU'!B77)</f>
        <v/>
      </c>
      <c r="C69" s="176"/>
      <c r="D69" s="176"/>
      <c r="E69" s="176"/>
      <c r="F69" s="176"/>
      <c r="G69" s="173" t="str">
        <f>IF('2. Avropsmall FKU'!I77="","",'2. Avropsmall FKU'!I77)</f>
        <v/>
      </c>
      <c r="H69" s="177" t="str">
        <f>IF('2. Avropsmall FKU'!J77="","",'2. Avropsmall FKU'!J77)</f>
        <v/>
      </c>
      <c r="I69" s="252" t="str">
        <f>IF('2. Avropsmall FKU'!K77="","",'2. Avropsmall FKU'!K77)</f>
        <v/>
      </c>
      <c r="J69" s="217"/>
      <c r="K69" s="178" t="str">
        <f t="shared" si="0"/>
        <v/>
      </c>
      <c r="L69" s="189"/>
      <c r="M69" s="189"/>
      <c r="N69" s="189"/>
      <c r="O69" s="189"/>
      <c r="P69" s="189"/>
      <c r="Q69" s="189"/>
      <c r="R69" s="189"/>
      <c r="S69" s="189"/>
      <c r="T69" s="189"/>
      <c r="U69" s="189"/>
      <c r="V69" s="189"/>
      <c r="W69" s="189"/>
      <c r="X69" s="189"/>
      <c r="Y69" s="189"/>
      <c r="Z69" s="189"/>
      <c r="AA69" s="189"/>
      <c r="AB69" s="189"/>
    </row>
    <row r="70" spans="1:28" ht="24" customHeight="1" x14ac:dyDescent="0.2">
      <c r="A70" s="189"/>
      <c r="B70" s="175" t="str">
        <f>IF('2. Avropsmall FKU'!B78="","",'2. Avropsmall FKU'!B78)</f>
        <v/>
      </c>
      <c r="C70" s="176"/>
      <c r="D70" s="176"/>
      <c r="E70" s="176"/>
      <c r="F70" s="176"/>
      <c r="G70" s="173" t="str">
        <f>IF('2. Avropsmall FKU'!I78="","",'2. Avropsmall FKU'!I78)</f>
        <v/>
      </c>
      <c r="H70" s="177" t="str">
        <f>IF('2. Avropsmall FKU'!J78="","",'2. Avropsmall FKU'!J78)</f>
        <v/>
      </c>
      <c r="I70" s="252" t="str">
        <f>IF('2. Avropsmall FKU'!K78="","",'2. Avropsmall FKU'!K78)</f>
        <v/>
      </c>
      <c r="J70" s="217"/>
      <c r="K70" s="178" t="str">
        <f t="shared" si="0"/>
        <v/>
      </c>
      <c r="L70" s="189"/>
      <c r="M70" s="189"/>
      <c r="N70" s="189"/>
      <c r="O70" s="189"/>
      <c r="P70" s="189"/>
      <c r="Q70" s="189"/>
      <c r="R70" s="189"/>
      <c r="S70" s="189"/>
      <c r="T70" s="189"/>
      <c r="U70" s="189"/>
      <c r="V70" s="189"/>
      <c r="W70" s="189"/>
      <c r="X70" s="189"/>
      <c r="Y70" s="189"/>
      <c r="Z70" s="189"/>
      <c r="AA70" s="189"/>
      <c r="AB70" s="189"/>
    </row>
    <row r="71" spans="1:28" ht="24" customHeight="1" x14ac:dyDescent="0.2">
      <c r="A71" s="189"/>
      <c r="B71" s="175" t="str">
        <f>IF('2. Avropsmall FKU'!B79="","",'2. Avropsmall FKU'!B79)</f>
        <v/>
      </c>
      <c r="C71" s="176"/>
      <c r="D71" s="176"/>
      <c r="E71" s="176"/>
      <c r="F71" s="176"/>
      <c r="G71" s="173" t="str">
        <f>IF('2. Avropsmall FKU'!I79="","",'2. Avropsmall FKU'!I79)</f>
        <v/>
      </c>
      <c r="H71" s="177" t="str">
        <f>IF('2. Avropsmall FKU'!J79="","",'2. Avropsmall FKU'!J79)</f>
        <v/>
      </c>
      <c r="I71" s="252" t="str">
        <f>IF('2. Avropsmall FKU'!K79="","",'2. Avropsmall FKU'!K79)</f>
        <v/>
      </c>
      <c r="J71" s="217"/>
      <c r="K71" s="178" t="str">
        <f t="shared" si="0"/>
        <v/>
      </c>
      <c r="L71" s="189"/>
      <c r="M71" s="189"/>
      <c r="N71" s="189"/>
      <c r="O71" s="189"/>
      <c r="P71" s="189"/>
      <c r="Q71" s="189"/>
      <c r="R71" s="189"/>
      <c r="S71" s="189"/>
      <c r="T71" s="189"/>
      <c r="U71" s="189"/>
      <c r="V71" s="189"/>
      <c r="W71" s="189"/>
      <c r="X71" s="189"/>
      <c r="Y71" s="189"/>
      <c r="Z71" s="189"/>
      <c r="AA71" s="189"/>
      <c r="AB71" s="189"/>
    </row>
    <row r="72" spans="1:28" ht="24" customHeight="1" x14ac:dyDescent="0.2">
      <c r="A72" s="189"/>
      <c r="B72" s="175" t="str">
        <f>IF('2. Avropsmall FKU'!B80="","",'2. Avropsmall FKU'!B80)</f>
        <v/>
      </c>
      <c r="C72" s="176"/>
      <c r="D72" s="176"/>
      <c r="E72" s="176"/>
      <c r="F72" s="176"/>
      <c r="G72" s="173" t="str">
        <f>IF('2. Avropsmall FKU'!I80="","",'2. Avropsmall FKU'!I80)</f>
        <v/>
      </c>
      <c r="H72" s="177" t="str">
        <f>IF('2. Avropsmall FKU'!J80="","",'2. Avropsmall FKU'!J80)</f>
        <v/>
      </c>
      <c r="I72" s="252" t="str">
        <f>IF('2. Avropsmall FKU'!K80="","",'2. Avropsmall FKU'!K80)</f>
        <v/>
      </c>
      <c r="J72" s="217"/>
      <c r="K72" s="178" t="str">
        <f t="shared" si="0"/>
        <v/>
      </c>
      <c r="L72" s="189"/>
      <c r="M72" s="189"/>
      <c r="N72" s="189"/>
      <c r="O72" s="189"/>
      <c r="P72" s="189"/>
      <c r="Q72" s="189"/>
      <c r="R72" s="189"/>
      <c r="S72" s="189"/>
      <c r="T72" s="189"/>
      <c r="U72" s="189"/>
      <c r="V72" s="189"/>
      <c r="W72" s="189"/>
      <c r="X72" s="189"/>
      <c r="Y72" s="189"/>
      <c r="Z72" s="189"/>
      <c r="AA72" s="189"/>
      <c r="AB72" s="189"/>
    </row>
    <row r="73" spans="1:28" ht="24" customHeight="1" x14ac:dyDescent="0.2">
      <c r="A73" s="189"/>
      <c r="B73" s="179" t="str">
        <f>IF('2. Avropsmall FKU'!B81="","",'2. Avropsmall FKU'!B81)</f>
        <v/>
      </c>
      <c r="C73" s="180"/>
      <c r="D73" s="180"/>
      <c r="E73" s="180"/>
      <c r="F73" s="180"/>
      <c r="G73" s="181" t="str">
        <f>IF('2. Avropsmall FKU'!I81="","",'2. Avropsmall FKU'!I81)</f>
        <v/>
      </c>
      <c r="H73" s="182" t="str">
        <f>IF('2. Avropsmall FKU'!J81="","",'2. Avropsmall FKU'!J81)</f>
        <v/>
      </c>
      <c r="I73" s="252" t="str">
        <f>IF('2. Avropsmall FKU'!K81="","",'2. Avropsmall FKU'!K81)</f>
        <v/>
      </c>
      <c r="J73" s="217"/>
      <c r="K73" s="294" t="str">
        <f t="shared" si="0"/>
        <v/>
      </c>
      <c r="L73" s="189"/>
      <c r="M73" s="189"/>
      <c r="N73" s="189"/>
      <c r="O73" s="189"/>
      <c r="P73" s="189"/>
      <c r="Q73" s="189"/>
      <c r="R73" s="189"/>
      <c r="S73" s="189"/>
      <c r="T73" s="189"/>
      <c r="U73" s="189"/>
      <c r="V73" s="189"/>
      <c r="W73" s="189"/>
      <c r="X73" s="189"/>
      <c r="Y73" s="189"/>
      <c r="Z73" s="189"/>
      <c r="AA73" s="189"/>
      <c r="AB73" s="189"/>
    </row>
    <row r="74" spans="1:28" ht="24" customHeight="1" x14ac:dyDescent="0.2">
      <c r="A74" s="189"/>
      <c r="B74" s="175" t="str">
        <f>IF('2. Avropsmall FKU'!B82="","",'2. Avropsmall FKU'!B82)</f>
        <v/>
      </c>
      <c r="C74" s="176"/>
      <c r="D74" s="176"/>
      <c r="E74" s="176"/>
      <c r="F74" s="176"/>
      <c r="G74" s="173" t="str">
        <f>IF('2. Avropsmall FKU'!I82="","",'2. Avropsmall FKU'!I82)</f>
        <v/>
      </c>
      <c r="H74" s="177" t="str">
        <f>IF('2. Avropsmall FKU'!J82="","",'2. Avropsmall FKU'!J82)</f>
        <v/>
      </c>
      <c r="I74" s="252" t="str">
        <f>IF('2. Avropsmall FKU'!K82="","",'2. Avropsmall FKU'!K82)</f>
        <v/>
      </c>
      <c r="J74" s="217"/>
      <c r="K74" s="178" t="str">
        <f t="shared" si="0"/>
        <v/>
      </c>
      <c r="L74" s="189"/>
      <c r="M74" s="189"/>
      <c r="N74" s="189"/>
      <c r="O74" s="189"/>
      <c r="P74" s="189"/>
      <c r="Q74" s="189"/>
      <c r="R74" s="189"/>
      <c r="S74" s="189"/>
      <c r="T74" s="189"/>
      <c r="U74" s="189"/>
      <c r="V74" s="189"/>
      <c r="W74" s="189"/>
      <c r="X74" s="189"/>
      <c r="Y74" s="189"/>
      <c r="Z74" s="189"/>
      <c r="AA74" s="189"/>
      <c r="AB74" s="189"/>
    </row>
    <row r="75" spans="1:28" ht="24" customHeight="1" x14ac:dyDescent="0.2">
      <c r="A75" s="189"/>
      <c r="B75" s="175" t="str">
        <f>IF('2. Avropsmall FKU'!B83="","",'2. Avropsmall FKU'!B83)</f>
        <v/>
      </c>
      <c r="C75" s="176"/>
      <c r="D75" s="176"/>
      <c r="E75" s="176"/>
      <c r="F75" s="176"/>
      <c r="G75" s="173" t="str">
        <f>IF('2. Avropsmall FKU'!I83="","",'2. Avropsmall FKU'!I83)</f>
        <v/>
      </c>
      <c r="H75" s="177" t="str">
        <f>IF('2. Avropsmall FKU'!J83="","",'2. Avropsmall FKU'!J83)</f>
        <v/>
      </c>
      <c r="I75" s="252" t="str">
        <f>IF('2. Avropsmall FKU'!K83="","",'2. Avropsmall FKU'!K83)</f>
        <v/>
      </c>
      <c r="J75" s="217"/>
      <c r="K75" s="178" t="str">
        <f t="shared" si="0"/>
        <v/>
      </c>
      <c r="L75" s="189"/>
      <c r="M75" s="189"/>
      <c r="N75" s="189"/>
      <c r="O75" s="189"/>
      <c r="P75" s="189"/>
      <c r="Q75" s="189"/>
      <c r="R75" s="189"/>
      <c r="S75" s="189"/>
      <c r="T75" s="189"/>
      <c r="U75" s="189"/>
      <c r="V75" s="189"/>
      <c r="W75" s="189"/>
      <c r="X75" s="189"/>
      <c r="Y75" s="189"/>
      <c r="Z75" s="189"/>
      <c r="AA75" s="189"/>
      <c r="AB75" s="189"/>
    </row>
    <row r="76" spans="1:28" ht="24" customHeight="1" x14ac:dyDescent="0.2">
      <c r="A76" s="189"/>
      <c r="B76" s="175" t="str">
        <f>IF('2. Avropsmall FKU'!B84="","",'2. Avropsmall FKU'!B84)</f>
        <v/>
      </c>
      <c r="C76" s="176"/>
      <c r="D76" s="176"/>
      <c r="E76" s="176"/>
      <c r="F76" s="176"/>
      <c r="G76" s="173" t="str">
        <f>IF('2. Avropsmall FKU'!I84="","",'2. Avropsmall FKU'!I84)</f>
        <v/>
      </c>
      <c r="H76" s="177" t="str">
        <f>IF('2. Avropsmall FKU'!J84="","",'2. Avropsmall FKU'!J84)</f>
        <v/>
      </c>
      <c r="I76" s="252" t="str">
        <f>IF('2. Avropsmall FKU'!K84="","",'2. Avropsmall FKU'!K84)</f>
        <v/>
      </c>
      <c r="J76" s="217"/>
      <c r="K76" s="178" t="str">
        <f t="shared" si="0"/>
        <v/>
      </c>
      <c r="L76" s="189"/>
      <c r="M76" s="189"/>
      <c r="N76" s="189"/>
      <c r="O76" s="189"/>
      <c r="P76" s="189"/>
      <c r="Q76" s="189"/>
      <c r="R76" s="189"/>
      <c r="S76" s="189"/>
      <c r="T76" s="189"/>
      <c r="U76" s="189"/>
      <c r="V76" s="189"/>
      <c r="W76" s="189"/>
      <c r="X76" s="189"/>
      <c r="Y76" s="189"/>
      <c r="Z76" s="189"/>
      <c r="AA76" s="189"/>
      <c r="AB76" s="189"/>
    </row>
    <row r="77" spans="1:28" ht="24" customHeight="1" x14ac:dyDescent="0.2">
      <c r="A77" s="189"/>
      <c r="B77" s="175" t="str">
        <f>IF('2. Avropsmall FKU'!B85="","",'2. Avropsmall FKU'!B85)</f>
        <v/>
      </c>
      <c r="C77" s="176"/>
      <c r="D77" s="176"/>
      <c r="E77" s="176"/>
      <c r="F77" s="176"/>
      <c r="G77" s="173" t="str">
        <f>IF('2. Avropsmall FKU'!I85="","",'2. Avropsmall FKU'!I85)</f>
        <v/>
      </c>
      <c r="H77" s="177" t="str">
        <f>IF('2. Avropsmall FKU'!J85="","",'2. Avropsmall FKU'!J85)</f>
        <v/>
      </c>
      <c r="I77" s="252" t="str">
        <f>IF('2. Avropsmall FKU'!K85="","",'2. Avropsmall FKU'!K85)</f>
        <v/>
      </c>
      <c r="J77" s="217"/>
      <c r="K77" s="178" t="str">
        <f t="shared" si="0"/>
        <v/>
      </c>
      <c r="L77" s="189"/>
      <c r="M77" s="189"/>
      <c r="N77" s="189"/>
      <c r="O77" s="189"/>
      <c r="P77" s="189"/>
      <c r="Q77" s="189"/>
      <c r="R77" s="189"/>
      <c r="S77" s="189"/>
      <c r="T77" s="189"/>
      <c r="U77" s="189"/>
      <c r="V77" s="189"/>
      <c r="W77" s="189"/>
      <c r="X77" s="189"/>
      <c r="Y77" s="189"/>
      <c r="Z77" s="189"/>
      <c r="AA77" s="189"/>
      <c r="AB77" s="189"/>
    </row>
    <row r="78" spans="1:28" ht="24" customHeight="1" x14ac:dyDescent="0.2">
      <c r="A78" s="189"/>
      <c r="B78" s="175" t="str">
        <f>IF('2. Avropsmall FKU'!B86="","",'2. Avropsmall FKU'!B86)</f>
        <v/>
      </c>
      <c r="C78" s="176"/>
      <c r="D78" s="176"/>
      <c r="E78" s="176"/>
      <c r="F78" s="176"/>
      <c r="G78" s="173" t="str">
        <f>IF('2. Avropsmall FKU'!I86="","",'2. Avropsmall FKU'!I86)</f>
        <v/>
      </c>
      <c r="H78" s="177" t="str">
        <f>IF('2. Avropsmall FKU'!J86="","",'2. Avropsmall FKU'!J86)</f>
        <v/>
      </c>
      <c r="I78" s="252" t="str">
        <f>IF('2. Avropsmall FKU'!K86="","",'2. Avropsmall FKU'!K86)</f>
        <v/>
      </c>
      <c r="J78" s="217"/>
      <c r="K78" s="178" t="str">
        <f t="shared" si="0"/>
        <v/>
      </c>
      <c r="L78" s="189"/>
      <c r="M78" s="189"/>
      <c r="N78" s="189"/>
      <c r="O78" s="189"/>
      <c r="P78" s="189"/>
      <c r="Q78" s="189"/>
      <c r="R78" s="189"/>
      <c r="S78" s="189"/>
      <c r="T78" s="189"/>
      <c r="U78" s="189"/>
      <c r="V78" s="189"/>
      <c r="W78" s="189"/>
      <c r="X78" s="189"/>
      <c r="Y78" s="189"/>
      <c r="Z78" s="189"/>
      <c r="AA78" s="189"/>
      <c r="AB78" s="189"/>
    </row>
    <row r="79" spans="1:28" ht="24" customHeight="1" x14ac:dyDescent="0.2">
      <c r="A79" s="189"/>
      <c r="B79" s="175" t="str">
        <f>IF('2. Avropsmall FKU'!B87="","",'2. Avropsmall FKU'!B87)</f>
        <v/>
      </c>
      <c r="C79" s="176"/>
      <c r="D79" s="176"/>
      <c r="E79" s="176"/>
      <c r="F79" s="176"/>
      <c r="G79" s="173" t="str">
        <f>IF('2. Avropsmall FKU'!I87="","",'2. Avropsmall FKU'!I87)</f>
        <v/>
      </c>
      <c r="H79" s="177" t="str">
        <f>IF('2. Avropsmall FKU'!J87="","",'2. Avropsmall FKU'!J87)</f>
        <v/>
      </c>
      <c r="I79" s="252" t="str">
        <f>IF('2. Avropsmall FKU'!K87="","",'2. Avropsmall FKU'!K87)</f>
        <v/>
      </c>
      <c r="J79" s="217"/>
      <c r="K79" s="178" t="str">
        <f t="shared" si="0"/>
        <v/>
      </c>
      <c r="L79" s="189"/>
      <c r="M79" s="189"/>
      <c r="N79" s="189"/>
      <c r="O79" s="189"/>
      <c r="P79" s="189"/>
      <c r="Q79" s="189"/>
      <c r="R79" s="189"/>
      <c r="S79" s="189"/>
      <c r="T79" s="189"/>
      <c r="U79" s="189"/>
      <c r="V79" s="189"/>
      <c r="W79" s="189"/>
      <c r="X79" s="189"/>
      <c r="Y79" s="189"/>
      <c r="Z79" s="189"/>
      <c r="AA79" s="189"/>
      <c r="AB79" s="189"/>
    </row>
    <row r="80" spans="1:28" ht="24" customHeight="1" x14ac:dyDescent="0.2">
      <c r="A80" s="189"/>
      <c r="B80" s="175" t="str">
        <f>IF('2. Avropsmall FKU'!B88="","",'2. Avropsmall FKU'!B88)</f>
        <v/>
      </c>
      <c r="C80" s="176"/>
      <c r="D80" s="176"/>
      <c r="E80" s="176"/>
      <c r="F80" s="176"/>
      <c r="G80" s="173" t="str">
        <f>IF('2. Avropsmall FKU'!I88="","",'2. Avropsmall FKU'!I88)</f>
        <v/>
      </c>
      <c r="H80" s="177" t="str">
        <f>IF('2. Avropsmall FKU'!J88="","",'2. Avropsmall FKU'!J88)</f>
        <v/>
      </c>
      <c r="I80" s="252" t="str">
        <f>IF('2. Avropsmall FKU'!K88="","",'2. Avropsmall FKU'!K88)</f>
        <v/>
      </c>
      <c r="J80" s="217"/>
      <c r="K80" s="178" t="str">
        <f t="shared" si="0"/>
        <v/>
      </c>
      <c r="L80" s="189"/>
      <c r="M80" s="189"/>
      <c r="N80" s="189"/>
      <c r="O80" s="189"/>
      <c r="P80" s="189"/>
      <c r="Q80" s="189"/>
      <c r="R80" s="189"/>
      <c r="S80" s="189"/>
      <c r="T80" s="189"/>
      <c r="U80" s="189"/>
      <c r="V80" s="189"/>
      <c r="W80" s="189"/>
      <c r="X80" s="189"/>
      <c r="Y80" s="189"/>
      <c r="Z80" s="189"/>
      <c r="AA80" s="189"/>
      <c r="AB80" s="189"/>
    </row>
    <row r="81" spans="1:28" ht="24" customHeight="1" x14ac:dyDescent="0.2">
      <c r="A81" s="189"/>
      <c r="B81" s="175" t="str">
        <f>IF('2. Avropsmall FKU'!B89="","",'2. Avropsmall FKU'!B89)</f>
        <v/>
      </c>
      <c r="C81" s="176"/>
      <c r="D81" s="176"/>
      <c r="E81" s="176"/>
      <c r="F81" s="176"/>
      <c r="G81" s="173" t="str">
        <f>IF('2. Avropsmall FKU'!I89="","",'2. Avropsmall FKU'!I89)</f>
        <v/>
      </c>
      <c r="H81" s="177" t="str">
        <f>IF('2. Avropsmall FKU'!J89="","",'2. Avropsmall FKU'!J89)</f>
        <v/>
      </c>
      <c r="I81" s="252" t="str">
        <f>IF('2. Avropsmall FKU'!K89="","",'2. Avropsmall FKU'!K89)</f>
        <v/>
      </c>
      <c r="J81" s="217"/>
      <c r="K81" s="178" t="str">
        <f t="shared" si="0"/>
        <v/>
      </c>
      <c r="L81" s="189"/>
      <c r="M81" s="189"/>
      <c r="N81" s="189"/>
      <c r="O81" s="189"/>
      <c r="P81" s="189"/>
      <c r="R81" s="189"/>
      <c r="S81" s="189"/>
      <c r="T81" s="189"/>
      <c r="U81" s="189"/>
      <c r="V81" s="189"/>
      <c r="W81" s="189"/>
      <c r="X81" s="189"/>
      <c r="Y81" s="189"/>
      <c r="Z81" s="189"/>
      <c r="AA81" s="189"/>
      <c r="AB81" s="189"/>
    </row>
    <row r="82" spans="1:28" ht="24" customHeight="1" x14ac:dyDescent="0.2">
      <c r="A82" s="189"/>
      <c r="B82" s="175" t="str">
        <f>IF('2. Avropsmall FKU'!B90="","",'2. Avropsmall FKU'!B90)</f>
        <v/>
      </c>
      <c r="C82" s="176"/>
      <c r="D82" s="176"/>
      <c r="E82" s="176"/>
      <c r="F82" s="176"/>
      <c r="G82" s="173" t="str">
        <f>IF('2. Avropsmall FKU'!I90="","",'2. Avropsmall FKU'!I90)</f>
        <v/>
      </c>
      <c r="H82" s="177" t="str">
        <f>IF('2. Avropsmall FKU'!J90="","",'2. Avropsmall FKU'!J90)</f>
        <v/>
      </c>
      <c r="I82" s="252" t="str">
        <f>IF('2. Avropsmall FKU'!K90="","",'2. Avropsmall FKU'!K90)</f>
        <v/>
      </c>
      <c r="J82" s="217"/>
      <c r="K82" s="178" t="str">
        <f t="shared" si="0"/>
        <v/>
      </c>
      <c r="L82" s="189"/>
      <c r="M82" s="189"/>
      <c r="N82" s="189"/>
      <c r="O82" s="189"/>
      <c r="P82" s="189"/>
      <c r="R82" s="189"/>
      <c r="S82" s="189"/>
      <c r="T82" s="189"/>
      <c r="U82" s="189"/>
      <c r="V82" s="189"/>
      <c r="W82" s="189"/>
      <c r="X82" s="189"/>
      <c r="Y82" s="189"/>
      <c r="Z82" s="189"/>
      <c r="AA82" s="189"/>
      <c r="AB82" s="189"/>
    </row>
    <row r="83" spans="1:28" ht="24" customHeight="1" x14ac:dyDescent="0.2">
      <c r="A83" s="189"/>
      <c r="B83" s="175" t="str">
        <f>IF('2. Avropsmall FKU'!B91="","",'2. Avropsmall FKU'!B91)</f>
        <v/>
      </c>
      <c r="C83" s="176"/>
      <c r="D83" s="176"/>
      <c r="E83" s="176"/>
      <c r="F83" s="176"/>
      <c r="G83" s="173" t="str">
        <f>IF('2. Avropsmall FKU'!I91="","",'2. Avropsmall FKU'!I91)</f>
        <v/>
      </c>
      <c r="H83" s="177" t="str">
        <f>IF('2. Avropsmall FKU'!J91="","",'2. Avropsmall FKU'!J91)</f>
        <v/>
      </c>
      <c r="I83" s="252" t="str">
        <f>IF('2. Avropsmall FKU'!K91="","",'2. Avropsmall FKU'!K91)</f>
        <v/>
      </c>
      <c r="J83" s="217"/>
      <c r="K83" s="178" t="str">
        <f t="shared" si="0"/>
        <v/>
      </c>
      <c r="L83" s="189"/>
      <c r="M83" s="189"/>
      <c r="N83" s="189"/>
      <c r="O83" s="189"/>
      <c r="P83" s="189"/>
      <c r="R83" s="189"/>
      <c r="S83" s="189"/>
      <c r="T83" s="189"/>
      <c r="U83" s="189"/>
      <c r="V83" s="189"/>
      <c r="W83" s="189"/>
      <c r="X83" s="189"/>
      <c r="Y83" s="189"/>
      <c r="Z83" s="189"/>
      <c r="AA83" s="189"/>
      <c r="AB83" s="189"/>
    </row>
    <row r="84" spans="1:28" ht="24" customHeight="1" x14ac:dyDescent="0.2">
      <c r="A84" s="189"/>
      <c r="B84" s="175" t="str">
        <f>IF('2. Avropsmall FKU'!B92="","",'2. Avropsmall FKU'!B92)</f>
        <v/>
      </c>
      <c r="C84" s="176"/>
      <c r="D84" s="176"/>
      <c r="E84" s="176"/>
      <c r="F84" s="176"/>
      <c r="G84" s="173" t="str">
        <f>IF('2. Avropsmall FKU'!I92="","",'2. Avropsmall FKU'!I92)</f>
        <v/>
      </c>
      <c r="H84" s="177" t="str">
        <f>IF('2. Avropsmall FKU'!J92="","",'2. Avropsmall FKU'!J92)</f>
        <v/>
      </c>
      <c r="I84" s="252" t="str">
        <f>IF('2. Avropsmall FKU'!K92="","",'2. Avropsmall FKU'!K92)</f>
        <v/>
      </c>
      <c r="J84" s="217"/>
      <c r="K84" s="178" t="str">
        <f t="shared" si="0"/>
        <v/>
      </c>
      <c r="L84" s="189"/>
      <c r="M84" s="189"/>
      <c r="N84" s="189"/>
      <c r="O84" s="189"/>
      <c r="P84" s="189"/>
      <c r="R84" s="189"/>
      <c r="S84" s="189"/>
      <c r="T84" s="189"/>
      <c r="U84" s="189"/>
      <c r="V84" s="189"/>
      <c r="W84" s="189"/>
      <c r="X84" s="189"/>
      <c r="Y84" s="189"/>
      <c r="Z84" s="189"/>
      <c r="AA84" s="189"/>
      <c r="AB84" s="189"/>
    </row>
    <row r="85" spans="1:28" ht="24" customHeight="1" x14ac:dyDescent="0.2">
      <c r="A85" s="189"/>
      <c r="B85" s="175" t="str">
        <f>IF('2. Avropsmall FKU'!B93="","",'2. Avropsmall FKU'!B93)</f>
        <v/>
      </c>
      <c r="C85" s="176"/>
      <c r="D85" s="176"/>
      <c r="E85" s="176"/>
      <c r="F85" s="176"/>
      <c r="G85" s="173" t="str">
        <f>IF('2. Avropsmall FKU'!I93="","",'2. Avropsmall FKU'!I93)</f>
        <v/>
      </c>
      <c r="H85" s="177" t="str">
        <f>IF('2. Avropsmall FKU'!J93="","",'2. Avropsmall FKU'!J93)</f>
        <v/>
      </c>
      <c r="I85" s="252" t="str">
        <f>IF('2. Avropsmall FKU'!K93="","",'2. Avropsmall FKU'!K93)</f>
        <v/>
      </c>
      <c r="J85" s="217"/>
      <c r="K85" s="178" t="str">
        <f t="shared" si="0"/>
        <v/>
      </c>
      <c r="L85" s="189"/>
      <c r="M85" s="189"/>
      <c r="N85" s="189"/>
      <c r="O85" s="189"/>
      <c r="P85" s="189"/>
      <c r="R85" s="189"/>
      <c r="S85" s="189"/>
      <c r="T85" s="189"/>
      <c r="U85" s="189"/>
      <c r="V85" s="189"/>
      <c r="W85" s="189"/>
      <c r="X85" s="189"/>
      <c r="Y85" s="189"/>
      <c r="Z85" s="189"/>
      <c r="AA85" s="189"/>
      <c r="AB85" s="189"/>
    </row>
    <row r="86" spans="1:28" ht="24" customHeight="1" x14ac:dyDescent="0.2">
      <c r="A86" s="189"/>
      <c r="B86" s="175" t="str">
        <f>IF('2. Avropsmall FKU'!B94="","",'2. Avropsmall FKU'!B94)</f>
        <v/>
      </c>
      <c r="C86" s="176"/>
      <c r="D86" s="176"/>
      <c r="E86" s="176"/>
      <c r="F86" s="176"/>
      <c r="G86" s="173" t="str">
        <f>IF('2. Avropsmall FKU'!I94="","",'2. Avropsmall FKU'!I94)</f>
        <v/>
      </c>
      <c r="H86" s="177" t="str">
        <f>IF('2. Avropsmall FKU'!J94="","",'2. Avropsmall FKU'!J94)</f>
        <v/>
      </c>
      <c r="I86" s="252" t="str">
        <f>IF('2. Avropsmall FKU'!K94="","",'2. Avropsmall FKU'!K94)</f>
        <v/>
      </c>
      <c r="J86" s="217"/>
      <c r="K86" s="178" t="str">
        <f t="shared" si="0"/>
        <v/>
      </c>
      <c r="L86" s="189"/>
      <c r="M86" s="189"/>
      <c r="N86" s="189"/>
      <c r="O86" s="189"/>
      <c r="P86" s="189"/>
      <c r="R86" s="189"/>
      <c r="S86" s="189"/>
      <c r="T86" s="189"/>
      <c r="U86" s="189"/>
      <c r="V86" s="189"/>
      <c r="W86" s="189"/>
      <c r="X86" s="189"/>
      <c r="Y86" s="189"/>
      <c r="Z86" s="189"/>
      <c r="AA86" s="189"/>
      <c r="AB86" s="189"/>
    </row>
    <row r="87" spans="1:28" ht="24" customHeight="1" x14ac:dyDescent="0.2">
      <c r="A87" s="189"/>
      <c r="B87" s="183" t="str">
        <f>IF('2. Avropsmall FKU'!B95="","",'2. Avropsmall FKU'!B95)</f>
        <v/>
      </c>
      <c r="C87" s="184"/>
      <c r="D87" s="184"/>
      <c r="E87" s="184"/>
      <c r="F87" s="184"/>
      <c r="G87" s="185" t="str">
        <f>IF('2. Avropsmall FKU'!I95="","",'2. Avropsmall FKU'!I95)</f>
        <v/>
      </c>
      <c r="H87" s="186" t="str">
        <f>IF('2. Avropsmall FKU'!J95="","",'2. Avropsmall FKU'!J95)</f>
        <v/>
      </c>
      <c r="I87" s="256" t="str">
        <f>IF('2. Avropsmall FKU'!K95="","",'2. Avropsmall FKU'!K95)</f>
        <v/>
      </c>
      <c r="J87" s="218"/>
      <c r="K87" s="295" t="str">
        <f t="shared" si="0"/>
        <v/>
      </c>
      <c r="L87" s="189"/>
      <c r="M87" s="189"/>
      <c r="N87" s="189"/>
      <c r="O87" s="189"/>
      <c r="P87" s="189"/>
      <c r="R87" s="189"/>
      <c r="S87" s="189"/>
      <c r="T87" s="189"/>
      <c r="U87" s="189"/>
      <c r="V87" s="189"/>
      <c r="W87" s="189"/>
      <c r="X87" s="189"/>
      <c r="Y87" s="189"/>
      <c r="Z87" s="189"/>
      <c r="AA87" s="189"/>
      <c r="AB87" s="189"/>
    </row>
    <row r="88" spans="1:28" ht="12.4" customHeight="1" x14ac:dyDescent="0.2">
      <c r="A88" s="189"/>
      <c r="B88" s="189"/>
      <c r="C88" s="189"/>
      <c r="D88" s="189"/>
      <c r="E88" s="189"/>
      <c r="F88" s="189"/>
      <c r="G88" s="189"/>
      <c r="H88" s="189"/>
      <c r="I88" s="189"/>
      <c r="J88" s="189"/>
      <c r="K88" s="189"/>
      <c r="L88" s="189"/>
      <c r="M88" s="189"/>
      <c r="N88" s="189"/>
      <c r="O88" s="189"/>
      <c r="P88" s="189"/>
      <c r="R88" s="189"/>
      <c r="S88" s="189"/>
      <c r="T88" s="189"/>
      <c r="U88" s="189"/>
      <c r="V88" s="189"/>
      <c r="W88" s="189"/>
      <c r="X88" s="189"/>
      <c r="Y88" s="189"/>
      <c r="Z88" s="189"/>
      <c r="AA88" s="189"/>
      <c r="AB88" s="189"/>
    </row>
    <row r="89" spans="1:28" ht="12.4" customHeight="1" x14ac:dyDescent="0.2">
      <c r="A89" s="189"/>
      <c r="B89" s="189"/>
      <c r="C89" s="189"/>
      <c r="D89" s="189"/>
      <c r="E89" s="189"/>
      <c r="F89" s="189"/>
      <c r="G89" s="189"/>
      <c r="H89" s="189"/>
      <c r="I89" s="189"/>
      <c r="J89" s="189"/>
      <c r="K89" s="189"/>
      <c r="L89" s="189"/>
      <c r="M89" s="189"/>
      <c r="N89" s="189"/>
      <c r="O89" s="189"/>
      <c r="P89" s="189"/>
      <c r="R89" s="189"/>
      <c r="S89" s="189"/>
      <c r="T89" s="189"/>
      <c r="U89" s="189"/>
      <c r="V89" s="189"/>
      <c r="W89" s="189"/>
      <c r="X89" s="189"/>
      <c r="Y89" s="189"/>
      <c r="Z89" s="189"/>
      <c r="AA89" s="189"/>
      <c r="AB89" s="189"/>
    </row>
    <row r="90" spans="1:28" ht="17.850000000000001" customHeight="1" x14ac:dyDescent="0.2">
      <c r="A90" s="189"/>
      <c r="B90" s="272" t="s">
        <v>215</v>
      </c>
      <c r="C90" s="190"/>
      <c r="D90" s="190"/>
      <c r="E90" s="190"/>
      <c r="F90" s="190"/>
      <c r="G90" s="190"/>
      <c r="H90" s="189"/>
      <c r="I90" s="272" t="s">
        <v>110</v>
      </c>
      <c r="J90" s="190"/>
      <c r="K90" s="190"/>
      <c r="L90" s="189"/>
      <c r="M90" s="189"/>
      <c r="N90" s="189"/>
      <c r="O90" s="189"/>
      <c r="P90" s="189"/>
      <c r="Q90" s="189"/>
      <c r="R90" s="189"/>
      <c r="S90" s="189"/>
      <c r="T90" s="189"/>
      <c r="U90" s="189"/>
      <c r="V90" s="189"/>
      <c r="W90" s="189"/>
      <c r="X90" s="189"/>
      <c r="Y90" s="189"/>
      <c r="Z90" s="189"/>
      <c r="AA90" s="189"/>
      <c r="AB90" s="189"/>
    </row>
    <row r="91" spans="1:28" ht="12.4" customHeight="1" x14ac:dyDescent="0.2">
      <c r="A91" s="189"/>
      <c r="B91" s="147"/>
      <c r="C91" s="147" t="s">
        <v>74</v>
      </c>
      <c r="D91" s="148" t="s">
        <v>76</v>
      </c>
      <c r="E91" s="148" t="s">
        <v>75</v>
      </c>
      <c r="F91" s="148" t="s">
        <v>88</v>
      </c>
      <c r="G91" s="149" t="s">
        <v>97</v>
      </c>
      <c r="H91" s="189"/>
      <c r="I91" s="147" t="s">
        <v>105</v>
      </c>
      <c r="J91" s="163" t="s">
        <v>104</v>
      </c>
      <c r="K91" s="162"/>
      <c r="L91" s="189"/>
      <c r="M91" s="189"/>
      <c r="N91" s="189"/>
      <c r="O91" s="189"/>
      <c r="P91" s="189"/>
      <c r="Q91" s="189"/>
      <c r="R91" s="189"/>
      <c r="S91" s="189"/>
      <c r="T91" s="189"/>
      <c r="U91" s="189"/>
      <c r="V91" s="189"/>
      <c r="W91" s="189"/>
      <c r="X91" s="189"/>
      <c r="Y91" s="189"/>
      <c r="Z91" s="189"/>
      <c r="AA91" s="189"/>
      <c r="AB91" s="189"/>
    </row>
    <row r="92" spans="1:28" ht="12.4" customHeight="1" x14ac:dyDescent="0.2">
      <c r="A92" s="189"/>
      <c r="B92" s="167" t="s">
        <v>106</v>
      </c>
      <c r="C92" s="153">
        <f>IFERROR(SUMIFS($K$56:$K$87,$H$56:$H$87,C91,$G$56:$G$87,"Bör"),"")</f>
        <v>0</v>
      </c>
      <c r="D92" s="154">
        <f t="shared" ref="D92:G92" si="1">IFERROR(SUMIFS($K$56:$K$87,$H$56:$H$87,D91,$G$56:$G$87,"Bör"),"")</f>
        <v>0</v>
      </c>
      <c r="E92" s="154">
        <f t="shared" si="1"/>
        <v>0</v>
      </c>
      <c r="F92" s="154">
        <f t="shared" si="1"/>
        <v>0</v>
      </c>
      <c r="G92" s="155">
        <f t="shared" si="1"/>
        <v>0</v>
      </c>
      <c r="H92" s="189"/>
      <c r="I92" s="164">
        <f>COUNTIFS($I$18:$I$54,"Ska",$K$18:$K$54,"Ja")</f>
        <v>0</v>
      </c>
      <c r="J92" s="165" t="str">
        <f>IFERROR(I92/COUNTIFS($I$18:$I$54,"Ska"),"")</f>
        <v/>
      </c>
      <c r="K92" s="144"/>
      <c r="L92" s="189"/>
      <c r="M92" s="189"/>
      <c r="N92" s="189"/>
      <c r="O92" s="189"/>
      <c r="P92" s="189"/>
      <c r="Q92" s="189"/>
      <c r="R92" s="189"/>
      <c r="S92" s="189"/>
      <c r="T92" s="189"/>
      <c r="U92" s="189"/>
      <c r="V92" s="189"/>
      <c r="W92" s="189"/>
      <c r="X92" s="189"/>
      <c r="Y92" s="189"/>
      <c r="Z92" s="189"/>
      <c r="AA92" s="189"/>
      <c r="AB92" s="189"/>
    </row>
    <row r="93" spans="1:28" ht="12.4" customHeight="1" x14ac:dyDescent="0.2">
      <c r="A93" s="189"/>
      <c r="B93" s="167" t="s">
        <v>100</v>
      </c>
      <c r="C93" s="153">
        <f>IFERROR(SUMIFS($I$56:$I$87,$G$56:$G$87,"Bör",$H$56:$H$87,C91),"")</f>
        <v>0</v>
      </c>
      <c r="D93" s="154">
        <f>IFERROR(SUMIFS($I$56:$I$87,$G$56:$G$87,"Bör",$H$56:$H$87,D91),"")</f>
        <v>0</v>
      </c>
      <c r="E93" s="154">
        <f>IFERROR(SUMIFS($I$56:$I$87,$G$56:$G$87,"Bör",$H$56:$H$87,E91),"")</f>
        <v>0</v>
      </c>
      <c r="F93" s="154">
        <f>IFERROR(SUMIFS($I$56:$I$87,$G$56:$G$87,"Bör",$H$56:$H$87,F91),"")</f>
        <v>0</v>
      </c>
      <c r="G93" s="155">
        <f>IFERROR(SUMIFS($I$56:$I$87,$G$56:$G$87,"Bör",$H$56:$H$87,G91),"")</f>
        <v>0</v>
      </c>
      <c r="H93" s="189"/>
      <c r="I93" s="166" t="str">
        <f>IF(COUNTIFS($I$18:$I$54,"Ska",$J$18:$J$54,"&lt;&gt;"&amp;"")&gt;0,IF(J92=1,"","Alla ska-krav är ej uppfyllda till 100%"),"")</f>
        <v/>
      </c>
      <c r="J93" s="145"/>
      <c r="K93" s="146"/>
      <c r="L93" s="189"/>
      <c r="M93" s="189"/>
      <c r="N93" s="189"/>
      <c r="O93" s="189"/>
      <c r="P93" s="189"/>
      <c r="Q93" s="189"/>
      <c r="R93" s="189"/>
      <c r="S93" s="189"/>
      <c r="T93" s="189"/>
      <c r="U93" s="189"/>
      <c r="V93" s="189"/>
      <c r="W93" s="189"/>
      <c r="X93" s="189"/>
      <c r="Y93" s="189"/>
      <c r="Z93" s="189"/>
      <c r="AA93" s="189"/>
      <c r="AB93" s="189"/>
    </row>
    <row r="94" spans="1:28" ht="12.4" customHeight="1" x14ac:dyDescent="0.2">
      <c r="A94" s="189"/>
      <c r="B94" s="258" t="s">
        <v>107</v>
      </c>
      <c r="C94" s="259">
        <f>IFERROR('2. Avropsmall FKU'!D23,"")</f>
        <v>0</v>
      </c>
      <c r="D94" s="260">
        <f>IFERROR('2. Avropsmall FKU'!E23,"")</f>
        <v>0</v>
      </c>
      <c r="E94" s="260">
        <f>IFERROR('2. Avropsmall FKU'!F23,"")</f>
        <v>0</v>
      </c>
      <c r="F94" s="260">
        <f>IFERROR('2. Avropsmall FKU'!G23,"")</f>
        <v>0</v>
      </c>
      <c r="G94" s="261">
        <f>IFERROR('2. Avropsmall FKU'!H23,"")</f>
        <v>0</v>
      </c>
      <c r="H94" s="189"/>
      <c r="I94" s="189"/>
      <c r="J94" s="189"/>
      <c r="K94" s="189"/>
      <c r="L94" s="189"/>
      <c r="M94" s="189"/>
      <c r="N94" s="189"/>
      <c r="O94" s="189"/>
      <c r="P94" s="189"/>
      <c r="Q94" s="189"/>
      <c r="R94" s="189"/>
      <c r="S94" s="189"/>
      <c r="T94" s="189"/>
      <c r="U94" s="189"/>
      <c r="V94" s="189"/>
      <c r="W94" s="189"/>
      <c r="X94" s="189"/>
      <c r="Y94" s="189"/>
      <c r="Z94" s="189"/>
      <c r="AA94" s="189"/>
      <c r="AB94" s="189"/>
    </row>
    <row r="95" spans="1:28" ht="15" customHeight="1" x14ac:dyDescent="0.2">
      <c r="A95" s="189"/>
      <c r="B95" s="189"/>
      <c r="C95" s="210"/>
      <c r="D95" s="210"/>
      <c r="E95" s="210"/>
      <c r="F95" s="210"/>
      <c r="G95" s="210"/>
      <c r="H95" s="189"/>
      <c r="I95" s="189"/>
      <c r="J95" s="189"/>
      <c r="K95" s="189"/>
      <c r="L95" s="189"/>
      <c r="M95" s="189"/>
      <c r="N95" s="189"/>
      <c r="O95" s="189"/>
      <c r="P95" s="189"/>
      <c r="Q95" s="189"/>
      <c r="R95" s="189"/>
      <c r="S95" s="189"/>
      <c r="T95" s="189"/>
      <c r="U95" s="189"/>
      <c r="V95" s="189"/>
      <c r="W95" s="189"/>
      <c r="X95" s="189"/>
      <c r="Y95" s="189"/>
      <c r="Z95" s="189"/>
      <c r="AA95" s="189"/>
      <c r="AB95" s="189"/>
    </row>
    <row r="96" spans="1:28" ht="15" customHeight="1" x14ac:dyDescent="0.2">
      <c r="A96" s="189"/>
      <c r="B96" s="189"/>
      <c r="C96" s="210"/>
      <c r="D96" s="210"/>
      <c r="E96" s="210"/>
      <c r="F96" s="210"/>
      <c r="G96" s="210"/>
      <c r="H96" s="189"/>
      <c r="I96" s="189"/>
      <c r="J96" s="189"/>
      <c r="K96" s="189"/>
      <c r="L96" s="189"/>
      <c r="M96" s="189"/>
      <c r="N96" s="189"/>
      <c r="O96" s="189"/>
      <c r="P96" s="189"/>
      <c r="Q96" s="189"/>
      <c r="R96" s="189"/>
      <c r="S96" s="189"/>
      <c r="T96" s="189"/>
      <c r="U96" s="189"/>
      <c r="V96" s="189"/>
      <c r="W96" s="189"/>
      <c r="X96" s="189"/>
      <c r="Y96" s="189"/>
      <c r="Z96" s="189"/>
      <c r="AA96" s="189"/>
      <c r="AB96" s="189"/>
    </row>
    <row r="97" spans="1:28" ht="15" customHeight="1" x14ac:dyDescent="0.2">
      <c r="A97" s="189"/>
      <c r="B97" s="189"/>
      <c r="C97" s="210"/>
      <c r="D97" s="210"/>
      <c r="E97" s="210"/>
      <c r="F97" s="210"/>
      <c r="G97" s="210"/>
      <c r="H97" s="189"/>
      <c r="I97" s="189"/>
      <c r="J97" s="189"/>
      <c r="K97" s="189"/>
      <c r="L97" s="189"/>
      <c r="M97" s="189"/>
      <c r="N97" s="189"/>
      <c r="O97" s="189"/>
      <c r="P97" s="189"/>
      <c r="Q97" s="189"/>
      <c r="R97" s="189"/>
      <c r="S97" s="189"/>
      <c r="T97" s="189"/>
      <c r="U97" s="189"/>
      <c r="V97" s="189"/>
      <c r="W97" s="189"/>
      <c r="X97" s="189"/>
      <c r="Y97" s="189"/>
      <c r="Z97" s="189"/>
      <c r="AA97" s="189"/>
      <c r="AB97" s="189"/>
    </row>
    <row r="98" spans="1:28" ht="25.5" customHeight="1" x14ac:dyDescent="0.2">
      <c r="A98" s="189"/>
      <c r="B98" s="189"/>
      <c r="C98" s="210"/>
      <c r="D98" s="210"/>
      <c r="E98" s="210"/>
      <c r="F98" s="210"/>
      <c r="G98" s="210"/>
      <c r="H98" s="189"/>
      <c r="I98" s="189"/>
      <c r="J98" s="189"/>
      <c r="K98" s="189"/>
      <c r="L98" s="189"/>
      <c r="M98" s="189"/>
      <c r="N98" s="189"/>
      <c r="O98" s="189"/>
      <c r="P98" s="189"/>
      <c r="Q98" s="189"/>
      <c r="R98" s="189"/>
      <c r="S98" s="189"/>
      <c r="T98" s="189"/>
      <c r="U98" s="189"/>
      <c r="V98" s="189"/>
      <c r="W98" s="189"/>
      <c r="X98" s="189"/>
      <c r="Y98" s="189"/>
      <c r="Z98" s="189"/>
      <c r="AA98" s="189"/>
      <c r="AB98" s="189"/>
    </row>
    <row r="99" spans="1:28" ht="19.149999999999999" customHeight="1" x14ac:dyDescent="0.3">
      <c r="A99" s="189"/>
      <c r="B99" s="191" t="s">
        <v>217</v>
      </c>
      <c r="C99" s="192"/>
      <c r="D99" s="193"/>
      <c r="E99" s="193"/>
      <c r="F99" s="193"/>
      <c r="G99" s="193"/>
      <c r="H99" s="193"/>
      <c r="I99" s="193"/>
      <c r="J99" s="193"/>
      <c r="K99" s="194"/>
      <c r="L99" s="189"/>
      <c r="M99" s="189"/>
      <c r="N99" s="189"/>
      <c r="O99" s="189"/>
      <c r="P99" s="189"/>
      <c r="Q99" s="189"/>
      <c r="R99" s="189"/>
      <c r="S99" s="189"/>
      <c r="T99" s="189"/>
      <c r="U99" s="189"/>
      <c r="V99" s="189"/>
      <c r="W99" s="189"/>
      <c r="X99" s="189"/>
      <c r="Y99" s="189"/>
      <c r="Z99" s="189"/>
      <c r="AA99" s="189"/>
      <c r="AB99" s="189"/>
    </row>
    <row r="100" spans="1:28" ht="8.65" customHeight="1" x14ac:dyDescent="0.2">
      <c r="A100" s="189"/>
      <c r="B100" s="225"/>
      <c r="C100" s="226"/>
      <c r="D100" s="226"/>
      <c r="E100" s="226"/>
      <c r="F100" s="226"/>
      <c r="G100" s="226"/>
      <c r="H100" s="226"/>
      <c r="I100" s="226"/>
      <c r="J100" s="226"/>
      <c r="K100" s="227"/>
      <c r="L100" s="189"/>
      <c r="M100" s="189"/>
      <c r="N100" s="189"/>
      <c r="O100" s="189"/>
      <c r="P100" s="189"/>
      <c r="Q100" s="189"/>
      <c r="R100" s="189"/>
      <c r="S100" s="189"/>
      <c r="T100" s="189"/>
      <c r="U100" s="189"/>
      <c r="V100" s="189"/>
      <c r="W100" s="189"/>
      <c r="X100" s="189"/>
      <c r="Y100" s="189"/>
      <c r="Z100" s="189"/>
      <c r="AA100" s="189"/>
      <c r="AB100" s="189"/>
    </row>
    <row r="101" spans="1:28" ht="37.9" customHeight="1" x14ac:dyDescent="0.2">
      <c r="A101" s="189"/>
      <c r="B101" s="321" t="s">
        <v>77</v>
      </c>
      <c r="C101" s="222"/>
      <c r="D101" s="222"/>
      <c r="E101" s="223" t="s">
        <v>96</v>
      </c>
      <c r="F101" s="223" t="s">
        <v>95</v>
      </c>
      <c r="G101" s="223" t="s">
        <v>92</v>
      </c>
      <c r="H101" s="228" t="s">
        <v>144</v>
      </c>
      <c r="I101" s="222"/>
      <c r="J101" s="222"/>
      <c r="K101" s="224"/>
      <c r="L101" s="189"/>
      <c r="M101" s="189"/>
      <c r="N101" s="189"/>
      <c r="O101" s="189"/>
      <c r="P101" s="189"/>
      <c r="Q101" s="189"/>
      <c r="R101" s="189"/>
      <c r="S101" s="189"/>
      <c r="T101" s="189"/>
      <c r="U101" s="189"/>
      <c r="V101" s="189"/>
      <c r="W101" s="189"/>
      <c r="X101" s="189"/>
      <c r="Y101" s="189"/>
      <c r="Z101" s="189"/>
      <c r="AA101" s="189"/>
      <c r="AB101" s="189"/>
    </row>
    <row r="102" spans="1:28" ht="24" customHeight="1" x14ac:dyDescent="0.2">
      <c r="A102" s="189"/>
      <c r="B102" s="219" t="str">
        <f>IF('2. Avropsmall FKU'!B103="","",'2. Avropsmall FKU'!B103)</f>
        <v/>
      </c>
      <c r="C102" s="220"/>
      <c r="D102" s="220"/>
      <c r="E102" s="250" t="str">
        <f>IF('2. Avropsmall FKU'!E103="","",'2. Avropsmall FKU'!E103)</f>
        <v/>
      </c>
      <c r="F102" s="251" t="str">
        <f>IF('2. Avropsmall FKU'!F103="","",'2. Avropsmall FKU'!F103)</f>
        <v/>
      </c>
      <c r="G102" s="221" t="str">
        <f>IF('2. Avropsmall FKU'!G103="","",'2. Avropsmall FKU'!G103)</f>
        <v/>
      </c>
      <c r="H102" s="423"/>
      <c r="I102" s="424"/>
      <c r="J102" s="424"/>
      <c r="K102" s="425"/>
      <c r="L102" s="189"/>
      <c r="M102" s="189"/>
      <c r="N102" s="189"/>
      <c r="O102" s="189"/>
      <c r="P102" s="189"/>
      <c r="Q102" s="189"/>
      <c r="R102" s="189"/>
      <c r="S102" s="189"/>
      <c r="T102" s="189"/>
      <c r="U102" s="189"/>
      <c r="V102" s="189"/>
      <c r="W102" s="189"/>
      <c r="X102" s="189"/>
      <c r="Y102" s="189"/>
      <c r="Z102" s="189"/>
      <c r="AA102" s="189"/>
      <c r="AB102" s="189"/>
    </row>
    <row r="103" spans="1:28" ht="24" customHeight="1" x14ac:dyDescent="0.2">
      <c r="A103" s="189"/>
      <c r="B103" s="175" t="str">
        <f>IF('2. Avropsmall FKU'!B104="","",'2. Avropsmall FKU'!B104)</f>
        <v/>
      </c>
      <c r="C103" s="176"/>
      <c r="D103" s="176"/>
      <c r="E103" s="252" t="str">
        <f>IF('2. Avropsmall FKU'!E104="","",'2. Avropsmall FKU'!E104)</f>
        <v/>
      </c>
      <c r="F103" s="253" t="str">
        <f>IF('2. Avropsmall FKU'!F104="","",'2. Avropsmall FKU'!F104)</f>
        <v/>
      </c>
      <c r="G103" s="178" t="str">
        <f>IF('2. Avropsmall FKU'!G104="","",'2. Avropsmall FKU'!G104)</f>
        <v/>
      </c>
      <c r="H103" s="426"/>
      <c r="I103" s="427"/>
      <c r="J103" s="427"/>
      <c r="K103" s="428"/>
      <c r="L103" s="189"/>
      <c r="M103" s="189"/>
      <c r="N103" s="189"/>
      <c r="O103" s="189"/>
      <c r="P103" s="189"/>
      <c r="Q103" s="189"/>
      <c r="R103" s="189"/>
      <c r="S103" s="189"/>
      <c r="T103" s="189"/>
      <c r="U103" s="189"/>
      <c r="V103" s="189"/>
      <c r="W103" s="189"/>
      <c r="X103" s="189"/>
      <c r="Y103" s="189"/>
      <c r="Z103" s="189"/>
      <c r="AA103" s="189"/>
      <c r="AB103" s="189"/>
    </row>
    <row r="104" spans="1:28" ht="24" customHeight="1" x14ac:dyDescent="0.2">
      <c r="A104" s="189"/>
      <c r="B104" s="179" t="str">
        <f>IF('2. Avropsmall FKU'!B105="","",'2. Avropsmall FKU'!B105)</f>
        <v/>
      </c>
      <c r="C104" s="180"/>
      <c r="D104" s="180"/>
      <c r="E104" s="254" t="str">
        <f>IF('2. Avropsmall FKU'!E105="","",'2. Avropsmall FKU'!E105)</f>
        <v/>
      </c>
      <c r="F104" s="255" t="str">
        <f>IF('2. Avropsmall FKU'!F105="","",'2. Avropsmall FKU'!F105)</f>
        <v/>
      </c>
      <c r="G104" s="178" t="str">
        <f>IF('2. Avropsmall FKU'!G105="","",'2. Avropsmall FKU'!G105)</f>
        <v/>
      </c>
      <c r="H104" s="426"/>
      <c r="I104" s="427"/>
      <c r="J104" s="427"/>
      <c r="K104" s="428"/>
      <c r="L104" s="189"/>
      <c r="M104" s="189"/>
      <c r="N104" s="189"/>
      <c r="O104" s="189"/>
      <c r="P104" s="189"/>
      <c r="Q104" s="189"/>
      <c r="R104" s="189"/>
      <c r="S104" s="189"/>
      <c r="T104" s="189"/>
      <c r="U104" s="189"/>
      <c r="V104" s="189"/>
      <c r="W104" s="189"/>
      <c r="X104" s="189"/>
      <c r="Y104" s="189"/>
      <c r="Z104" s="189"/>
      <c r="AA104" s="189"/>
      <c r="AB104" s="189"/>
    </row>
    <row r="105" spans="1:28" ht="24" customHeight="1" x14ac:dyDescent="0.2">
      <c r="A105" s="189"/>
      <c r="B105" s="175" t="str">
        <f>IF('2. Avropsmall FKU'!B106="","",'2. Avropsmall FKU'!B106)</f>
        <v/>
      </c>
      <c r="C105" s="176"/>
      <c r="D105" s="176"/>
      <c r="E105" s="252" t="str">
        <f>IF('2. Avropsmall FKU'!E106="","",'2. Avropsmall FKU'!E106)</f>
        <v/>
      </c>
      <c r="F105" s="253" t="str">
        <f>IF('2. Avropsmall FKU'!F106="","",'2. Avropsmall FKU'!F106)</f>
        <v/>
      </c>
      <c r="G105" s="178" t="str">
        <f>IF('2. Avropsmall FKU'!G106="","",'2. Avropsmall FKU'!G106)</f>
        <v/>
      </c>
      <c r="H105" s="426"/>
      <c r="I105" s="427"/>
      <c r="J105" s="427"/>
      <c r="K105" s="428"/>
      <c r="L105" s="189"/>
      <c r="M105" s="189"/>
      <c r="N105" s="189"/>
      <c r="O105" s="189"/>
      <c r="P105" s="189"/>
      <c r="Q105" s="189"/>
      <c r="R105" s="189"/>
      <c r="S105" s="189"/>
      <c r="T105" s="189"/>
      <c r="U105" s="189"/>
      <c r="V105" s="189"/>
      <c r="W105" s="189"/>
      <c r="X105" s="189"/>
      <c r="Y105" s="189"/>
      <c r="Z105" s="189"/>
      <c r="AA105" s="189"/>
      <c r="AB105" s="189"/>
    </row>
    <row r="106" spans="1:28" ht="24" customHeight="1" x14ac:dyDescent="0.2">
      <c r="A106" s="189"/>
      <c r="B106" s="175" t="str">
        <f>IF('2. Avropsmall FKU'!B107="","",'2. Avropsmall FKU'!B107)</f>
        <v/>
      </c>
      <c r="C106" s="176"/>
      <c r="D106" s="176"/>
      <c r="E106" s="252" t="str">
        <f>IF('2. Avropsmall FKU'!E107="","",'2. Avropsmall FKU'!E107)</f>
        <v/>
      </c>
      <c r="F106" s="253" t="str">
        <f>IF('2. Avropsmall FKU'!F107="","",'2. Avropsmall FKU'!F107)</f>
        <v/>
      </c>
      <c r="G106" s="178" t="str">
        <f>IF('2. Avropsmall FKU'!G107="","",'2. Avropsmall FKU'!G107)</f>
        <v/>
      </c>
      <c r="H106" s="426"/>
      <c r="I106" s="427"/>
      <c r="J106" s="427"/>
      <c r="K106" s="428"/>
      <c r="L106" s="189"/>
      <c r="M106" s="189"/>
      <c r="N106" s="189"/>
      <c r="O106" s="189"/>
      <c r="P106" s="189"/>
      <c r="Q106" s="189"/>
      <c r="R106" s="189"/>
      <c r="S106" s="189"/>
      <c r="T106" s="189"/>
      <c r="U106" s="189"/>
      <c r="V106" s="189"/>
      <c r="W106" s="189"/>
      <c r="X106" s="189"/>
      <c r="Y106" s="189"/>
      <c r="Z106" s="189"/>
      <c r="AA106" s="189"/>
      <c r="AB106" s="189"/>
    </row>
    <row r="107" spans="1:28" ht="24" customHeight="1" x14ac:dyDescent="0.2">
      <c r="A107" s="189"/>
      <c r="B107" s="175" t="str">
        <f>IF('2. Avropsmall FKU'!B108="","",'2. Avropsmall FKU'!B108)</f>
        <v/>
      </c>
      <c r="C107" s="176"/>
      <c r="D107" s="176"/>
      <c r="E107" s="252" t="str">
        <f>IF('2. Avropsmall FKU'!E108="","",'2. Avropsmall FKU'!E108)</f>
        <v/>
      </c>
      <c r="F107" s="253" t="str">
        <f>IF('2. Avropsmall FKU'!F108="","",'2. Avropsmall FKU'!F108)</f>
        <v/>
      </c>
      <c r="G107" s="178" t="str">
        <f>IF('2. Avropsmall FKU'!G108="","",'2. Avropsmall FKU'!G108)</f>
        <v/>
      </c>
      <c r="H107" s="426"/>
      <c r="I107" s="427"/>
      <c r="J107" s="427"/>
      <c r="K107" s="428"/>
      <c r="L107" s="189"/>
      <c r="M107" s="189"/>
      <c r="N107" s="189"/>
      <c r="O107" s="189"/>
      <c r="P107" s="189"/>
      <c r="Q107" s="189"/>
      <c r="R107" s="189"/>
      <c r="S107" s="189"/>
      <c r="T107" s="189"/>
      <c r="U107" s="189"/>
      <c r="V107" s="189"/>
      <c r="W107" s="189"/>
      <c r="X107" s="189"/>
      <c r="Y107" s="189"/>
      <c r="Z107" s="189"/>
      <c r="AA107" s="189"/>
      <c r="AB107" s="189"/>
    </row>
    <row r="108" spans="1:28" ht="24" customHeight="1" x14ac:dyDescent="0.2">
      <c r="A108" s="189"/>
      <c r="B108" s="175" t="str">
        <f>IF('2. Avropsmall FKU'!B109="","",'2. Avropsmall FKU'!B109)</f>
        <v/>
      </c>
      <c r="C108" s="176"/>
      <c r="D108" s="176"/>
      <c r="E108" s="252" t="str">
        <f>IF('2. Avropsmall FKU'!E109="","",'2. Avropsmall FKU'!E109)</f>
        <v/>
      </c>
      <c r="F108" s="252" t="str">
        <f>IF('2. Avropsmall FKU'!F109="","",'2. Avropsmall FKU'!F109)</f>
        <v/>
      </c>
      <c r="G108" s="173" t="str">
        <f>IF('2. Avropsmall FKU'!G109="","",'2. Avropsmall FKU'!G109)</f>
        <v/>
      </c>
      <c r="H108" s="426"/>
      <c r="I108" s="427"/>
      <c r="J108" s="427"/>
      <c r="K108" s="428"/>
      <c r="L108" s="189"/>
      <c r="M108" s="189"/>
      <c r="N108" s="189"/>
      <c r="O108" s="189"/>
      <c r="P108" s="189"/>
      <c r="Q108" s="189"/>
      <c r="R108" s="189"/>
      <c r="S108" s="189"/>
      <c r="T108" s="189"/>
      <c r="U108" s="189"/>
      <c r="V108" s="189"/>
      <c r="W108" s="189"/>
      <c r="X108" s="189"/>
      <c r="Y108" s="189"/>
      <c r="Z108" s="189"/>
      <c r="AA108" s="189"/>
      <c r="AB108" s="189"/>
    </row>
    <row r="109" spans="1:28" ht="24" customHeight="1" x14ac:dyDescent="0.2">
      <c r="A109" s="189"/>
      <c r="B109" s="175" t="str">
        <f>IF('2. Avropsmall FKU'!B110="","",'2. Avropsmall FKU'!B110)</f>
        <v/>
      </c>
      <c r="C109" s="176"/>
      <c r="D109" s="176"/>
      <c r="E109" s="252" t="str">
        <f>IF('2. Avropsmall FKU'!E110="","",'2. Avropsmall FKU'!E110)</f>
        <v/>
      </c>
      <c r="F109" s="252" t="str">
        <f>IF('2. Avropsmall FKU'!F110="","",'2. Avropsmall FKU'!F110)</f>
        <v/>
      </c>
      <c r="G109" s="173" t="str">
        <f>IF('2. Avropsmall FKU'!G110="","",'2. Avropsmall FKU'!G110)</f>
        <v/>
      </c>
      <c r="H109" s="426"/>
      <c r="I109" s="427"/>
      <c r="J109" s="427"/>
      <c r="K109" s="428"/>
      <c r="L109" s="189"/>
      <c r="M109" s="189"/>
      <c r="N109" s="189"/>
      <c r="O109" s="189"/>
      <c r="P109" s="189"/>
      <c r="Q109" s="189"/>
      <c r="R109" s="189"/>
      <c r="S109" s="189"/>
      <c r="T109" s="189"/>
      <c r="U109" s="189"/>
      <c r="V109" s="189"/>
      <c r="W109" s="189"/>
      <c r="X109" s="189"/>
      <c r="Y109" s="189"/>
      <c r="Z109" s="189"/>
      <c r="AA109" s="189"/>
      <c r="AB109" s="189"/>
    </row>
    <row r="110" spans="1:28" ht="24" customHeight="1" x14ac:dyDescent="0.2">
      <c r="A110" s="189"/>
      <c r="B110" s="175" t="str">
        <f>IF('2. Avropsmall FKU'!B111="","",'2. Avropsmall FKU'!B111)</f>
        <v/>
      </c>
      <c r="C110" s="176"/>
      <c r="D110" s="176"/>
      <c r="E110" s="252" t="str">
        <f>IF('2. Avropsmall FKU'!E111="","",'2. Avropsmall FKU'!E111)</f>
        <v/>
      </c>
      <c r="F110" s="252" t="str">
        <f>IF('2. Avropsmall FKU'!F111="","",'2. Avropsmall FKU'!F111)</f>
        <v/>
      </c>
      <c r="G110" s="173" t="str">
        <f>IF('2. Avropsmall FKU'!G111="","",'2. Avropsmall FKU'!G111)</f>
        <v/>
      </c>
      <c r="H110" s="426"/>
      <c r="I110" s="427"/>
      <c r="J110" s="427"/>
      <c r="K110" s="428"/>
      <c r="L110" s="189"/>
      <c r="M110" s="189"/>
      <c r="N110" s="189"/>
      <c r="O110" s="189"/>
      <c r="P110" s="189"/>
      <c r="Q110" s="189"/>
      <c r="R110" s="189"/>
      <c r="S110" s="189"/>
      <c r="T110" s="189"/>
      <c r="U110" s="189"/>
      <c r="V110" s="189"/>
      <c r="W110" s="189"/>
      <c r="X110" s="189"/>
      <c r="Y110" s="189"/>
      <c r="Z110" s="189"/>
      <c r="AA110" s="189"/>
      <c r="AB110" s="189"/>
    </row>
    <row r="111" spans="1:28" ht="24" customHeight="1" x14ac:dyDescent="0.2">
      <c r="A111" s="189"/>
      <c r="B111" s="175" t="str">
        <f>IF('2. Avropsmall FKU'!B112="","",'2. Avropsmall FKU'!B112)</f>
        <v/>
      </c>
      <c r="C111" s="176"/>
      <c r="D111" s="176"/>
      <c r="E111" s="252" t="str">
        <f>IF('2. Avropsmall FKU'!E112="","",'2. Avropsmall FKU'!E112)</f>
        <v/>
      </c>
      <c r="F111" s="252" t="str">
        <f>IF('2. Avropsmall FKU'!F112="","",'2. Avropsmall FKU'!F112)</f>
        <v/>
      </c>
      <c r="G111" s="173" t="str">
        <f>IF('2. Avropsmall FKU'!G112="","",'2. Avropsmall FKU'!G112)</f>
        <v/>
      </c>
      <c r="H111" s="426"/>
      <c r="I111" s="427"/>
      <c r="J111" s="427"/>
      <c r="K111" s="428"/>
      <c r="L111" s="189"/>
      <c r="M111" s="189"/>
      <c r="N111" s="189"/>
      <c r="O111" s="189"/>
      <c r="P111" s="189"/>
      <c r="Q111" s="189"/>
      <c r="R111" s="189"/>
      <c r="S111" s="189"/>
      <c r="T111" s="189"/>
      <c r="U111" s="189"/>
      <c r="V111" s="189"/>
      <c r="W111" s="189"/>
      <c r="X111" s="189"/>
      <c r="Y111" s="189"/>
      <c r="Z111" s="189"/>
      <c r="AA111" s="189"/>
      <c r="AB111" s="189"/>
    </row>
    <row r="112" spans="1:28" ht="24" customHeight="1" x14ac:dyDescent="0.2">
      <c r="A112" s="189"/>
      <c r="B112" s="175" t="str">
        <f>IF('2. Avropsmall FKU'!B113="","",'2. Avropsmall FKU'!B113)</f>
        <v/>
      </c>
      <c r="C112" s="176"/>
      <c r="D112" s="176"/>
      <c r="E112" s="252" t="str">
        <f>IF('2. Avropsmall FKU'!E113="","",'2. Avropsmall FKU'!E113)</f>
        <v/>
      </c>
      <c r="F112" s="252" t="str">
        <f>IF('2. Avropsmall FKU'!F113="","",'2. Avropsmall FKU'!F113)</f>
        <v/>
      </c>
      <c r="G112" s="173" t="str">
        <f>IF('2. Avropsmall FKU'!G113="","",'2. Avropsmall FKU'!G113)</f>
        <v/>
      </c>
      <c r="H112" s="426"/>
      <c r="I112" s="427"/>
      <c r="J112" s="427"/>
      <c r="K112" s="428"/>
      <c r="L112" s="189"/>
      <c r="M112" s="189"/>
      <c r="N112" s="189"/>
      <c r="O112" s="189"/>
      <c r="P112" s="189"/>
      <c r="Q112" s="189"/>
      <c r="R112" s="189"/>
      <c r="S112" s="189"/>
      <c r="T112" s="189"/>
      <c r="U112" s="189"/>
      <c r="V112" s="189"/>
      <c r="W112" s="189"/>
      <c r="X112" s="189"/>
      <c r="Y112" s="189"/>
      <c r="Z112" s="189"/>
      <c r="AA112" s="189"/>
      <c r="AB112" s="189"/>
    </row>
    <row r="113" spans="1:28" ht="24" customHeight="1" x14ac:dyDescent="0.2">
      <c r="A113" s="189"/>
      <c r="B113" s="175" t="str">
        <f>IF('2. Avropsmall FKU'!B114="","",'2. Avropsmall FKU'!B114)</f>
        <v/>
      </c>
      <c r="C113" s="176"/>
      <c r="D113" s="176"/>
      <c r="E113" s="252" t="str">
        <f>IF('2. Avropsmall FKU'!E114="","",'2. Avropsmall FKU'!E114)</f>
        <v/>
      </c>
      <c r="F113" s="252" t="str">
        <f>IF('2. Avropsmall FKU'!F114="","",'2. Avropsmall FKU'!F114)</f>
        <v/>
      </c>
      <c r="G113" s="173" t="str">
        <f>IF('2. Avropsmall FKU'!G114="","",'2. Avropsmall FKU'!G114)</f>
        <v/>
      </c>
      <c r="H113" s="426"/>
      <c r="I113" s="427"/>
      <c r="J113" s="427"/>
      <c r="K113" s="428"/>
      <c r="L113" s="189"/>
      <c r="M113" s="189"/>
      <c r="N113" s="189"/>
      <c r="O113" s="189"/>
      <c r="P113" s="189"/>
      <c r="Q113" s="189"/>
      <c r="R113" s="189"/>
      <c r="S113" s="189"/>
      <c r="T113" s="189"/>
      <c r="U113" s="189"/>
      <c r="V113" s="189"/>
      <c r="W113" s="189"/>
      <c r="X113" s="189"/>
      <c r="Y113" s="189"/>
      <c r="Z113" s="189"/>
      <c r="AA113" s="189"/>
      <c r="AB113" s="189"/>
    </row>
    <row r="114" spans="1:28" ht="24" customHeight="1" x14ac:dyDescent="0.2">
      <c r="A114" s="189"/>
      <c r="B114" s="175" t="str">
        <f>IF('2. Avropsmall FKU'!B115="","",'2. Avropsmall FKU'!B115)</f>
        <v/>
      </c>
      <c r="C114" s="176"/>
      <c r="D114" s="176"/>
      <c r="E114" s="252" t="str">
        <f>IF('2. Avropsmall FKU'!E115="","",'2. Avropsmall FKU'!E115)</f>
        <v/>
      </c>
      <c r="F114" s="252" t="str">
        <f>IF('2. Avropsmall FKU'!F115="","",'2. Avropsmall FKU'!F115)</f>
        <v/>
      </c>
      <c r="G114" s="173" t="str">
        <f>IF('2. Avropsmall FKU'!G115="","",'2. Avropsmall FKU'!G115)</f>
        <v/>
      </c>
      <c r="H114" s="426"/>
      <c r="I114" s="427"/>
      <c r="J114" s="427"/>
      <c r="K114" s="428"/>
      <c r="L114" s="189"/>
      <c r="M114" s="189"/>
      <c r="N114" s="189"/>
      <c r="O114" s="189"/>
      <c r="P114" s="189"/>
      <c r="Q114" s="189"/>
      <c r="R114" s="189"/>
      <c r="S114" s="189"/>
      <c r="T114" s="189"/>
      <c r="U114" s="189"/>
      <c r="V114" s="189"/>
      <c r="W114" s="189"/>
      <c r="X114" s="189"/>
      <c r="Y114" s="189"/>
      <c r="Z114" s="189"/>
      <c r="AA114" s="189"/>
      <c r="AB114" s="189"/>
    </row>
    <row r="115" spans="1:28" ht="24" customHeight="1" x14ac:dyDescent="0.2">
      <c r="A115" s="189"/>
      <c r="B115" s="175" t="str">
        <f>IF('2. Avropsmall FKU'!B116="","",'2. Avropsmall FKU'!B116)</f>
        <v/>
      </c>
      <c r="C115" s="176"/>
      <c r="D115" s="176"/>
      <c r="E115" s="252" t="str">
        <f>IF('2. Avropsmall FKU'!E116="","",'2. Avropsmall FKU'!E116)</f>
        <v/>
      </c>
      <c r="F115" s="252" t="str">
        <f>IF('2. Avropsmall FKU'!F116="","",'2. Avropsmall FKU'!F116)</f>
        <v/>
      </c>
      <c r="G115" s="173" t="str">
        <f>IF('2. Avropsmall FKU'!G116="","",'2. Avropsmall FKU'!G116)</f>
        <v/>
      </c>
      <c r="H115" s="426"/>
      <c r="I115" s="427"/>
      <c r="J115" s="427"/>
      <c r="K115" s="428"/>
      <c r="L115" s="189"/>
      <c r="M115" s="189"/>
      <c r="N115" s="189"/>
      <c r="O115" s="189"/>
      <c r="P115" s="189"/>
      <c r="Q115" s="189"/>
      <c r="R115" s="189"/>
      <c r="S115" s="189"/>
      <c r="T115" s="189"/>
      <c r="U115" s="189"/>
      <c r="V115" s="189"/>
      <c r="W115" s="189"/>
      <c r="X115" s="189"/>
      <c r="Y115" s="189"/>
      <c r="Z115" s="189"/>
      <c r="AA115" s="189"/>
      <c r="AB115" s="189"/>
    </row>
    <row r="116" spans="1:28" ht="24" customHeight="1" x14ac:dyDescent="0.2">
      <c r="A116" s="189"/>
      <c r="B116" s="175" t="str">
        <f>IF('2. Avropsmall FKU'!B117="","",'2. Avropsmall FKU'!B117)</f>
        <v/>
      </c>
      <c r="C116" s="176"/>
      <c r="D116" s="176"/>
      <c r="E116" s="252" t="str">
        <f>IF('2. Avropsmall FKU'!E117="","",'2. Avropsmall FKU'!E117)</f>
        <v/>
      </c>
      <c r="F116" s="252" t="str">
        <f>IF('2. Avropsmall FKU'!F117="","",'2. Avropsmall FKU'!F117)</f>
        <v/>
      </c>
      <c r="G116" s="173" t="str">
        <f>IF('2. Avropsmall FKU'!G117="","",'2. Avropsmall FKU'!G117)</f>
        <v/>
      </c>
      <c r="H116" s="426"/>
      <c r="I116" s="427"/>
      <c r="J116" s="427"/>
      <c r="K116" s="428"/>
      <c r="L116" s="189"/>
      <c r="M116" s="189"/>
      <c r="N116" s="189"/>
      <c r="O116" s="189"/>
      <c r="P116" s="189"/>
      <c r="Q116" s="189"/>
      <c r="R116" s="189"/>
      <c r="S116" s="189"/>
      <c r="T116" s="189"/>
      <c r="U116" s="189"/>
      <c r="V116" s="189"/>
      <c r="W116" s="189"/>
      <c r="X116" s="189"/>
      <c r="Y116" s="189"/>
      <c r="Z116" s="189"/>
      <c r="AA116" s="189"/>
      <c r="AB116" s="189"/>
    </row>
    <row r="117" spans="1:28" ht="24" customHeight="1" x14ac:dyDescent="0.2">
      <c r="A117" s="189"/>
      <c r="B117" s="175" t="str">
        <f>IF('2. Avropsmall FKU'!B118="","",'2. Avropsmall FKU'!B118)</f>
        <v/>
      </c>
      <c r="C117" s="176"/>
      <c r="D117" s="176"/>
      <c r="E117" s="252" t="str">
        <f>IF('2. Avropsmall FKU'!E118="","",'2. Avropsmall FKU'!E118)</f>
        <v/>
      </c>
      <c r="F117" s="252" t="str">
        <f>IF('2. Avropsmall FKU'!F118="","",'2. Avropsmall FKU'!F118)</f>
        <v/>
      </c>
      <c r="G117" s="173" t="str">
        <f>IF('2. Avropsmall FKU'!G118="","",'2. Avropsmall FKU'!G118)</f>
        <v/>
      </c>
      <c r="H117" s="426"/>
      <c r="I117" s="427"/>
      <c r="J117" s="427"/>
      <c r="K117" s="428"/>
      <c r="L117" s="189"/>
      <c r="M117" s="189"/>
      <c r="N117" s="189"/>
      <c r="O117" s="189"/>
      <c r="P117" s="189"/>
      <c r="Q117" s="189"/>
      <c r="R117" s="189"/>
      <c r="S117" s="189"/>
      <c r="T117" s="189"/>
      <c r="U117" s="189"/>
      <c r="V117" s="189"/>
      <c r="W117" s="189"/>
      <c r="X117" s="189"/>
      <c r="Y117" s="189"/>
      <c r="Z117" s="189"/>
      <c r="AA117" s="189"/>
      <c r="AB117" s="189"/>
    </row>
    <row r="118" spans="1:28" ht="24" customHeight="1" x14ac:dyDescent="0.2">
      <c r="A118" s="189"/>
      <c r="B118" s="175" t="str">
        <f>IF('2. Avropsmall FKU'!B119="","",'2. Avropsmall FKU'!B119)</f>
        <v/>
      </c>
      <c r="C118" s="176"/>
      <c r="D118" s="176"/>
      <c r="E118" s="252" t="str">
        <f>IF('2. Avropsmall FKU'!E119="","",'2. Avropsmall FKU'!E119)</f>
        <v/>
      </c>
      <c r="F118" s="252" t="str">
        <f>IF('2. Avropsmall FKU'!F119="","",'2. Avropsmall FKU'!F119)</f>
        <v/>
      </c>
      <c r="G118" s="173" t="str">
        <f>IF('2. Avropsmall FKU'!G119="","",'2. Avropsmall FKU'!G119)</f>
        <v/>
      </c>
      <c r="H118" s="426"/>
      <c r="I118" s="427"/>
      <c r="J118" s="427"/>
      <c r="K118" s="428"/>
      <c r="L118" s="189"/>
      <c r="M118" s="189"/>
      <c r="N118" s="189"/>
      <c r="O118" s="189"/>
      <c r="P118" s="189"/>
      <c r="Q118" s="189"/>
      <c r="R118" s="189"/>
      <c r="S118" s="189"/>
      <c r="T118" s="189"/>
      <c r="U118" s="189"/>
      <c r="V118" s="189"/>
      <c r="W118" s="189"/>
      <c r="X118" s="189"/>
      <c r="Y118" s="189"/>
      <c r="Z118" s="189"/>
      <c r="AA118" s="189"/>
      <c r="AB118" s="189"/>
    </row>
    <row r="119" spans="1:28" ht="24" customHeight="1" x14ac:dyDescent="0.2">
      <c r="A119" s="189"/>
      <c r="B119" s="179" t="str">
        <f>IF('2. Avropsmall FKU'!B120="","",'2. Avropsmall FKU'!B120)</f>
        <v/>
      </c>
      <c r="C119" s="180"/>
      <c r="D119" s="180"/>
      <c r="E119" s="254" t="str">
        <f>IF('2. Avropsmall FKU'!E120="","",'2. Avropsmall FKU'!E120)</f>
        <v/>
      </c>
      <c r="F119" s="254" t="str">
        <f>IF('2. Avropsmall FKU'!F120="","",'2. Avropsmall FKU'!F120)</f>
        <v/>
      </c>
      <c r="G119" s="181" t="str">
        <f>IF('2. Avropsmall FKU'!G120="","",'2. Avropsmall FKU'!G120)</f>
        <v/>
      </c>
      <c r="H119" s="426"/>
      <c r="I119" s="427"/>
      <c r="J119" s="427"/>
      <c r="K119" s="428"/>
      <c r="L119" s="189"/>
      <c r="M119" s="189"/>
      <c r="N119" s="189"/>
      <c r="O119" s="189"/>
      <c r="P119" s="189"/>
      <c r="Q119" s="189"/>
      <c r="R119" s="189"/>
      <c r="S119" s="189"/>
      <c r="T119" s="189"/>
      <c r="U119" s="189"/>
      <c r="V119" s="189"/>
      <c r="W119" s="189"/>
      <c r="X119" s="189"/>
      <c r="Y119" s="189"/>
      <c r="Z119" s="189"/>
      <c r="AA119" s="189"/>
      <c r="AB119" s="189"/>
    </row>
    <row r="120" spans="1:28" ht="24" customHeight="1" x14ac:dyDescent="0.2">
      <c r="A120" s="189"/>
      <c r="B120" s="175" t="str">
        <f>IF('2. Avropsmall FKU'!B121="","",'2. Avropsmall FKU'!B121)</f>
        <v/>
      </c>
      <c r="C120" s="176"/>
      <c r="D120" s="176"/>
      <c r="E120" s="252" t="str">
        <f>IF('2. Avropsmall FKU'!E121="","",'2. Avropsmall FKU'!E121)</f>
        <v/>
      </c>
      <c r="F120" s="252" t="str">
        <f>IF('2. Avropsmall FKU'!F121="","",'2. Avropsmall FKU'!F121)</f>
        <v/>
      </c>
      <c r="G120" s="173" t="str">
        <f>IF('2. Avropsmall FKU'!G121="","",'2. Avropsmall FKU'!G121)</f>
        <v/>
      </c>
      <c r="H120" s="426"/>
      <c r="I120" s="427"/>
      <c r="J120" s="427"/>
      <c r="K120" s="428"/>
      <c r="L120" s="189"/>
      <c r="M120" s="189"/>
      <c r="N120" s="189"/>
      <c r="O120" s="189"/>
      <c r="P120" s="189"/>
      <c r="Q120" s="189"/>
      <c r="R120" s="189"/>
      <c r="S120" s="189"/>
      <c r="T120" s="189"/>
      <c r="U120" s="189"/>
      <c r="V120" s="189"/>
      <c r="W120" s="189"/>
      <c r="X120" s="189"/>
      <c r="Y120" s="189"/>
      <c r="Z120" s="189"/>
      <c r="AA120" s="189"/>
      <c r="AB120" s="189"/>
    </row>
    <row r="121" spans="1:28" ht="24" customHeight="1" x14ac:dyDescent="0.2">
      <c r="A121" s="189"/>
      <c r="B121" s="175" t="str">
        <f>IF('2. Avropsmall FKU'!B122="","",'2. Avropsmall FKU'!B122)</f>
        <v/>
      </c>
      <c r="C121" s="176"/>
      <c r="D121" s="176"/>
      <c r="E121" s="252" t="str">
        <f>IF('2. Avropsmall FKU'!E122="","",'2. Avropsmall FKU'!E122)</f>
        <v/>
      </c>
      <c r="F121" s="252" t="str">
        <f>IF('2. Avropsmall FKU'!F122="","",'2. Avropsmall FKU'!F122)</f>
        <v/>
      </c>
      <c r="G121" s="173" t="str">
        <f>IF('2. Avropsmall FKU'!G122="","",'2. Avropsmall FKU'!G122)</f>
        <v/>
      </c>
      <c r="H121" s="426"/>
      <c r="I121" s="427"/>
      <c r="J121" s="427"/>
      <c r="K121" s="428"/>
      <c r="L121" s="189"/>
      <c r="M121" s="189"/>
      <c r="N121" s="189"/>
      <c r="O121" s="189"/>
      <c r="P121" s="189"/>
      <c r="Q121" s="189"/>
      <c r="R121" s="189"/>
      <c r="S121" s="189"/>
      <c r="T121" s="189"/>
      <c r="U121" s="189"/>
      <c r="V121" s="189"/>
      <c r="W121" s="189"/>
      <c r="X121" s="189"/>
      <c r="Y121" s="189"/>
      <c r="Z121" s="189"/>
      <c r="AA121" s="189"/>
      <c r="AB121" s="189"/>
    </row>
    <row r="122" spans="1:28" ht="24" customHeight="1" x14ac:dyDescent="0.2">
      <c r="A122" s="189"/>
      <c r="B122" s="175" t="str">
        <f>IF('2. Avropsmall FKU'!B123="","",'2. Avropsmall FKU'!B123)</f>
        <v/>
      </c>
      <c r="C122" s="176"/>
      <c r="D122" s="176"/>
      <c r="E122" s="252" t="str">
        <f>IF('2. Avropsmall FKU'!E123="","",'2. Avropsmall FKU'!E123)</f>
        <v/>
      </c>
      <c r="F122" s="252" t="str">
        <f>IF('2. Avropsmall FKU'!F123="","",'2. Avropsmall FKU'!F123)</f>
        <v/>
      </c>
      <c r="G122" s="173" t="str">
        <f>IF('2. Avropsmall FKU'!G123="","",'2. Avropsmall FKU'!G123)</f>
        <v/>
      </c>
      <c r="H122" s="426"/>
      <c r="I122" s="427"/>
      <c r="J122" s="427"/>
      <c r="K122" s="428"/>
      <c r="L122" s="189"/>
      <c r="M122" s="189"/>
      <c r="N122" s="189"/>
      <c r="O122" s="189"/>
      <c r="P122" s="189"/>
      <c r="Q122" s="189"/>
      <c r="R122" s="189"/>
      <c r="S122" s="189"/>
      <c r="T122" s="189"/>
      <c r="U122" s="189"/>
      <c r="V122" s="189"/>
      <c r="W122" s="189"/>
      <c r="X122" s="189"/>
      <c r="Y122" s="189"/>
      <c r="Z122" s="189"/>
      <c r="AA122" s="189"/>
      <c r="AB122" s="189"/>
    </row>
    <row r="123" spans="1:28" ht="24" customHeight="1" x14ac:dyDescent="0.2">
      <c r="A123" s="189"/>
      <c r="B123" s="175" t="str">
        <f>IF('2. Avropsmall FKU'!B124="","",'2. Avropsmall FKU'!B124)</f>
        <v/>
      </c>
      <c r="C123" s="176"/>
      <c r="D123" s="176"/>
      <c r="E123" s="252" t="str">
        <f>IF('2. Avropsmall FKU'!E124="","",'2. Avropsmall FKU'!E124)</f>
        <v/>
      </c>
      <c r="F123" s="252" t="str">
        <f>IF('2. Avropsmall FKU'!F124="","",'2. Avropsmall FKU'!F124)</f>
        <v/>
      </c>
      <c r="G123" s="173" t="str">
        <f>IF('2. Avropsmall FKU'!G124="","",'2. Avropsmall FKU'!G124)</f>
        <v/>
      </c>
      <c r="H123" s="426"/>
      <c r="I123" s="427"/>
      <c r="J123" s="427"/>
      <c r="K123" s="428"/>
      <c r="L123" s="189"/>
      <c r="M123" s="189"/>
      <c r="N123" s="189"/>
      <c r="O123" s="189"/>
      <c r="P123" s="189"/>
      <c r="Q123" s="189"/>
      <c r="R123" s="189"/>
      <c r="S123" s="189"/>
      <c r="T123" s="189"/>
      <c r="U123" s="189"/>
      <c r="V123" s="189"/>
      <c r="W123" s="189"/>
      <c r="X123" s="189"/>
      <c r="Y123" s="189"/>
      <c r="Z123" s="189"/>
      <c r="AA123" s="189"/>
      <c r="AB123" s="189"/>
    </row>
    <row r="124" spans="1:28" ht="24" customHeight="1" x14ac:dyDescent="0.2">
      <c r="A124" s="189"/>
      <c r="B124" s="175" t="str">
        <f>IF('2. Avropsmall FKU'!B125="","",'2. Avropsmall FKU'!B125)</f>
        <v/>
      </c>
      <c r="C124" s="176"/>
      <c r="D124" s="176"/>
      <c r="E124" s="252" t="str">
        <f>IF('2. Avropsmall FKU'!E125="","",'2. Avropsmall FKU'!E125)</f>
        <v/>
      </c>
      <c r="F124" s="252" t="str">
        <f>IF('2. Avropsmall FKU'!F125="","",'2. Avropsmall FKU'!F125)</f>
        <v/>
      </c>
      <c r="G124" s="173" t="str">
        <f>IF('2. Avropsmall FKU'!G125="","",'2. Avropsmall FKU'!G125)</f>
        <v/>
      </c>
      <c r="H124" s="426"/>
      <c r="I124" s="427"/>
      <c r="J124" s="427"/>
      <c r="K124" s="428"/>
      <c r="L124" s="189"/>
      <c r="M124" s="189"/>
      <c r="N124" s="189"/>
      <c r="O124" s="189"/>
      <c r="P124" s="189"/>
      <c r="Q124" s="189"/>
      <c r="R124" s="189"/>
      <c r="S124" s="189"/>
      <c r="T124" s="189"/>
      <c r="U124" s="189"/>
      <c r="V124" s="189"/>
      <c r="W124" s="189"/>
      <c r="X124" s="189"/>
      <c r="Y124" s="189"/>
      <c r="Z124" s="189"/>
      <c r="AA124" s="189"/>
      <c r="AB124" s="189"/>
    </row>
    <row r="125" spans="1:28" ht="24" customHeight="1" x14ac:dyDescent="0.2">
      <c r="A125" s="189"/>
      <c r="B125" s="175" t="str">
        <f>IF('2. Avropsmall FKU'!B126="","",'2. Avropsmall FKU'!B126)</f>
        <v/>
      </c>
      <c r="C125" s="176"/>
      <c r="D125" s="176"/>
      <c r="E125" s="252" t="str">
        <f>IF('2. Avropsmall FKU'!E126="","",'2. Avropsmall FKU'!E126)</f>
        <v/>
      </c>
      <c r="F125" s="252" t="str">
        <f>IF('2. Avropsmall FKU'!F126="","",'2. Avropsmall FKU'!F126)</f>
        <v/>
      </c>
      <c r="G125" s="173" t="str">
        <f>IF('2. Avropsmall FKU'!G126="","",'2. Avropsmall FKU'!G126)</f>
        <v/>
      </c>
      <c r="H125" s="426"/>
      <c r="I125" s="427"/>
      <c r="J125" s="427"/>
      <c r="K125" s="428"/>
      <c r="L125" s="189"/>
      <c r="M125" s="189"/>
      <c r="N125" s="189"/>
      <c r="O125" s="189"/>
      <c r="P125" s="189"/>
      <c r="Q125" s="189"/>
      <c r="R125" s="189"/>
      <c r="S125" s="189"/>
      <c r="T125" s="189"/>
      <c r="U125" s="189"/>
      <c r="V125" s="189"/>
      <c r="W125" s="189"/>
      <c r="X125" s="189"/>
      <c r="Y125" s="189"/>
      <c r="Z125" s="189"/>
      <c r="AA125" s="189"/>
      <c r="AB125" s="189"/>
    </row>
    <row r="126" spans="1:28" ht="24" customHeight="1" x14ac:dyDescent="0.2">
      <c r="A126" s="189"/>
      <c r="B126" s="175" t="str">
        <f>IF('2. Avropsmall FKU'!B127="","",'2. Avropsmall FKU'!B127)</f>
        <v/>
      </c>
      <c r="C126" s="176"/>
      <c r="D126" s="176"/>
      <c r="E126" s="252" t="str">
        <f>IF('2. Avropsmall FKU'!E127="","",'2. Avropsmall FKU'!E127)</f>
        <v/>
      </c>
      <c r="F126" s="252" t="str">
        <f>IF('2. Avropsmall FKU'!F127="","",'2. Avropsmall FKU'!F127)</f>
        <v/>
      </c>
      <c r="G126" s="173" t="str">
        <f>IF('2. Avropsmall FKU'!G127="","",'2. Avropsmall FKU'!G127)</f>
        <v/>
      </c>
      <c r="H126" s="426"/>
      <c r="I126" s="427"/>
      <c r="J126" s="427"/>
      <c r="K126" s="428"/>
      <c r="L126" s="189"/>
      <c r="M126" s="189"/>
      <c r="N126" s="189"/>
      <c r="O126" s="189"/>
      <c r="P126" s="189"/>
      <c r="Q126" s="189"/>
      <c r="R126" s="189"/>
      <c r="S126" s="189"/>
      <c r="T126" s="189"/>
      <c r="U126" s="189"/>
      <c r="V126" s="189"/>
      <c r="W126" s="189"/>
      <c r="X126" s="189"/>
      <c r="Y126" s="189"/>
      <c r="Z126" s="189"/>
      <c r="AA126" s="189"/>
      <c r="AB126" s="189"/>
    </row>
    <row r="127" spans="1:28" ht="24" customHeight="1" x14ac:dyDescent="0.2">
      <c r="A127" s="189"/>
      <c r="B127" s="175" t="str">
        <f>IF('2. Avropsmall FKU'!B128="","",'2. Avropsmall FKU'!B128)</f>
        <v/>
      </c>
      <c r="C127" s="176"/>
      <c r="D127" s="176"/>
      <c r="E127" s="252" t="str">
        <f>IF('2. Avropsmall FKU'!E128="","",'2. Avropsmall FKU'!E128)</f>
        <v/>
      </c>
      <c r="F127" s="252" t="str">
        <f>IF('2. Avropsmall FKU'!F128="","",'2. Avropsmall FKU'!F128)</f>
        <v/>
      </c>
      <c r="G127" s="173" t="str">
        <f>IF('2. Avropsmall FKU'!G128="","",'2. Avropsmall FKU'!G128)</f>
        <v/>
      </c>
      <c r="H127" s="426"/>
      <c r="I127" s="427"/>
      <c r="J127" s="427"/>
      <c r="K127" s="428"/>
      <c r="L127" s="189"/>
      <c r="M127" s="189"/>
      <c r="N127" s="189"/>
      <c r="O127" s="189"/>
      <c r="P127" s="189"/>
      <c r="Q127" s="189"/>
      <c r="R127" s="189"/>
      <c r="S127" s="189"/>
      <c r="T127" s="189"/>
      <c r="U127" s="189"/>
      <c r="V127" s="189"/>
      <c r="W127" s="189"/>
      <c r="X127" s="189"/>
      <c r="Y127" s="189"/>
      <c r="Z127" s="189"/>
      <c r="AA127" s="189"/>
      <c r="AB127" s="189"/>
    </row>
    <row r="128" spans="1:28" ht="24" customHeight="1" x14ac:dyDescent="0.2">
      <c r="A128" s="189"/>
      <c r="B128" s="175" t="str">
        <f>IF('2. Avropsmall FKU'!B129="","",'2. Avropsmall FKU'!B129)</f>
        <v/>
      </c>
      <c r="C128" s="176"/>
      <c r="D128" s="176"/>
      <c r="E128" s="252" t="str">
        <f>IF('2. Avropsmall FKU'!E129="","",'2. Avropsmall FKU'!E129)</f>
        <v/>
      </c>
      <c r="F128" s="252" t="str">
        <f>IF('2. Avropsmall FKU'!F129="","",'2. Avropsmall FKU'!F129)</f>
        <v/>
      </c>
      <c r="G128" s="173" t="str">
        <f>IF('2. Avropsmall FKU'!G129="","",'2. Avropsmall FKU'!G129)</f>
        <v/>
      </c>
      <c r="H128" s="426"/>
      <c r="I128" s="427"/>
      <c r="J128" s="427"/>
      <c r="K128" s="428"/>
      <c r="L128" s="189"/>
      <c r="M128" s="189"/>
      <c r="N128" s="189"/>
      <c r="O128" s="189"/>
      <c r="P128" s="189"/>
      <c r="Q128" s="189"/>
      <c r="R128" s="189"/>
      <c r="S128" s="189"/>
      <c r="T128" s="189"/>
      <c r="U128" s="189"/>
      <c r="V128" s="189"/>
      <c r="W128" s="189"/>
      <c r="X128" s="189"/>
      <c r="Y128" s="189"/>
      <c r="Z128" s="189"/>
      <c r="AA128" s="189"/>
      <c r="AB128" s="189"/>
    </row>
    <row r="129" spans="1:28" ht="24" customHeight="1" x14ac:dyDescent="0.2">
      <c r="A129" s="189"/>
      <c r="B129" s="175" t="str">
        <f>IF('2. Avropsmall FKU'!B130="","",'2. Avropsmall FKU'!B130)</f>
        <v/>
      </c>
      <c r="C129" s="176"/>
      <c r="D129" s="176"/>
      <c r="E129" s="252" t="str">
        <f>IF('2. Avropsmall FKU'!E130="","",'2. Avropsmall FKU'!E130)</f>
        <v/>
      </c>
      <c r="F129" s="252" t="str">
        <f>IF('2. Avropsmall FKU'!F130="","",'2. Avropsmall FKU'!F130)</f>
        <v/>
      </c>
      <c r="G129" s="173" t="str">
        <f>IF('2. Avropsmall FKU'!G130="","",'2. Avropsmall FKU'!G130)</f>
        <v/>
      </c>
      <c r="H129" s="426"/>
      <c r="I129" s="427"/>
      <c r="J129" s="427"/>
      <c r="K129" s="428"/>
      <c r="L129" s="189"/>
      <c r="M129" s="189"/>
      <c r="N129" s="189"/>
      <c r="O129" s="189"/>
      <c r="P129" s="189"/>
      <c r="Q129" s="189"/>
      <c r="R129" s="189"/>
      <c r="S129" s="189"/>
      <c r="T129" s="189"/>
      <c r="U129" s="189"/>
      <c r="V129" s="189"/>
      <c r="W129" s="189"/>
      <c r="X129" s="189"/>
      <c r="Y129" s="189"/>
      <c r="Z129" s="189"/>
      <c r="AA129" s="189"/>
      <c r="AB129" s="189"/>
    </row>
    <row r="130" spans="1:28" ht="24" customHeight="1" x14ac:dyDescent="0.2">
      <c r="A130" s="189"/>
      <c r="B130" s="175" t="str">
        <f>IF('2. Avropsmall FKU'!B131="","",'2. Avropsmall FKU'!B131)</f>
        <v/>
      </c>
      <c r="C130" s="176"/>
      <c r="D130" s="176"/>
      <c r="E130" s="252" t="str">
        <f>IF('2. Avropsmall FKU'!E131="","",'2. Avropsmall FKU'!E131)</f>
        <v/>
      </c>
      <c r="F130" s="252" t="str">
        <f>IF('2. Avropsmall FKU'!F131="","",'2. Avropsmall FKU'!F131)</f>
        <v/>
      </c>
      <c r="G130" s="173" t="str">
        <f>IF('2. Avropsmall FKU'!G131="","",'2. Avropsmall FKU'!G131)</f>
        <v/>
      </c>
      <c r="H130" s="426"/>
      <c r="I130" s="427"/>
      <c r="J130" s="427"/>
      <c r="K130" s="428"/>
      <c r="L130" s="189"/>
      <c r="M130" s="189"/>
      <c r="N130" s="189"/>
      <c r="O130" s="189"/>
      <c r="P130" s="189"/>
      <c r="Q130" s="189"/>
      <c r="R130" s="189"/>
      <c r="S130" s="189"/>
      <c r="T130" s="189"/>
      <c r="U130" s="189"/>
      <c r="V130" s="189"/>
      <c r="W130" s="189"/>
      <c r="X130" s="189"/>
      <c r="Y130" s="189"/>
      <c r="Z130" s="189"/>
      <c r="AA130" s="189"/>
      <c r="AB130" s="189"/>
    </row>
    <row r="131" spans="1:28" ht="24" customHeight="1" x14ac:dyDescent="0.2">
      <c r="A131" s="189"/>
      <c r="B131" s="175" t="str">
        <f>IF('2. Avropsmall FKU'!B132="","",'2. Avropsmall FKU'!B132)</f>
        <v/>
      </c>
      <c r="C131" s="176"/>
      <c r="D131" s="176"/>
      <c r="E131" s="252" t="str">
        <f>IF('2. Avropsmall FKU'!E132="","",'2. Avropsmall FKU'!E132)</f>
        <v/>
      </c>
      <c r="F131" s="252" t="str">
        <f>IF('2. Avropsmall FKU'!F132="","",'2. Avropsmall FKU'!F132)</f>
        <v/>
      </c>
      <c r="G131" s="173" t="str">
        <f>IF('2. Avropsmall FKU'!G132="","",'2. Avropsmall FKU'!G132)</f>
        <v/>
      </c>
      <c r="H131" s="426"/>
      <c r="I131" s="427"/>
      <c r="J131" s="427"/>
      <c r="K131" s="428"/>
      <c r="L131" s="189"/>
      <c r="M131" s="189"/>
      <c r="N131" s="189"/>
      <c r="O131" s="189"/>
      <c r="P131" s="189"/>
      <c r="Q131" s="189"/>
      <c r="R131" s="189"/>
      <c r="S131" s="189"/>
      <c r="T131" s="189"/>
      <c r="U131" s="189"/>
      <c r="V131" s="189"/>
      <c r="W131" s="189"/>
      <c r="X131" s="189"/>
      <c r="Y131" s="189"/>
      <c r="Z131" s="189"/>
      <c r="AA131" s="189"/>
      <c r="AB131" s="189"/>
    </row>
    <row r="132" spans="1:28" ht="24" customHeight="1" x14ac:dyDescent="0.2">
      <c r="A132" s="189"/>
      <c r="B132" s="175" t="str">
        <f>IF('2. Avropsmall FKU'!B133="","",'2. Avropsmall FKU'!B133)</f>
        <v/>
      </c>
      <c r="C132" s="176"/>
      <c r="D132" s="176"/>
      <c r="E132" s="252" t="str">
        <f>IF('2. Avropsmall FKU'!E133="","",'2. Avropsmall FKU'!E133)</f>
        <v/>
      </c>
      <c r="F132" s="252" t="str">
        <f>IF('2. Avropsmall FKU'!F133="","",'2. Avropsmall FKU'!F133)</f>
        <v/>
      </c>
      <c r="G132" s="173" t="str">
        <f>IF('2. Avropsmall FKU'!G133="","",'2. Avropsmall FKU'!G133)</f>
        <v/>
      </c>
      <c r="H132" s="426"/>
      <c r="I132" s="427"/>
      <c r="J132" s="427"/>
      <c r="K132" s="428"/>
      <c r="L132" s="189"/>
      <c r="M132" s="189"/>
      <c r="N132" s="189"/>
      <c r="O132" s="189"/>
      <c r="P132" s="189"/>
      <c r="Q132" s="189"/>
      <c r="R132" s="189"/>
      <c r="S132" s="189"/>
      <c r="T132" s="189"/>
      <c r="U132" s="189"/>
      <c r="V132" s="189"/>
      <c r="W132" s="189"/>
      <c r="X132" s="189"/>
      <c r="Y132" s="189"/>
      <c r="Z132" s="189"/>
      <c r="AA132" s="189"/>
      <c r="AB132" s="189"/>
    </row>
    <row r="133" spans="1:28" ht="24" customHeight="1" x14ac:dyDescent="0.2">
      <c r="A133" s="189"/>
      <c r="B133" s="183" t="str">
        <f>IF('2. Avropsmall FKU'!B134="","",'2. Avropsmall FKU'!B134)</f>
        <v/>
      </c>
      <c r="C133" s="184"/>
      <c r="D133" s="184"/>
      <c r="E133" s="256" t="str">
        <f>IF('2. Avropsmall FKU'!E134="","",'2. Avropsmall FKU'!E134)</f>
        <v/>
      </c>
      <c r="F133" s="256" t="str">
        <f>IF('2. Avropsmall FKU'!F134="","",'2. Avropsmall FKU'!F134)</f>
        <v/>
      </c>
      <c r="G133" s="185" t="str">
        <f>IF('2. Avropsmall FKU'!G134="","",'2. Avropsmall FKU'!G134)</f>
        <v/>
      </c>
      <c r="H133" s="467"/>
      <c r="I133" s="468"/>
      <c r="J133" s="468"/>
      <c r="K133" s="469"/>
      <c r="L133" s="189"/>
      <c r="M133" s="189"/>
      <c r="N133" s="189"/>
      <c r="O133" s="189"/>
      <c r="P133" s="189"/>
      <c r="Q133" s="189"/>
      <c r="R133" s="189"/>
      <c r="S133" s="189"/>
      <c r="T133" s="189"/>
      <c r="U133" s="189"/>
      <c r="V133" s="189"/>
      <c r="W133" s="189"/>
      <c r="X133" s="189"/>
      <c r="Y133" s="189"/>
      <c r="Z133" s="189"/>
      <c r="AA133" s="189"/>
      <c r="AB133" s="189"/>
    </row>
    <row r="134" spans="1:28" ht="12.4" customHeight="1" x14ac:dyDescent="0.2">
      <c r="A134" s="189"/>
      <c r="B134" s="240"/>
      <c r="C134" s="240"/>
      <c r="D134" s="240"/>
      <c r="E134" s="240"/>
      <c r="F134" s="240"/>
      <c r="G134" s="241"/>
      <c r="H134" s="240"/>
      <c r="I134" s="240"/>
      <c r="J134" s="240"/>
      <c r="K134" s="240"/>
      <c r="L134" s="189"/>
      <c r="M134" s="189"/>
      <c r="N134" s="189"/>
      <c r="O134" s="189"/>
      <c r="P134" s="189"/>
      <c r="Q134" s="189"/>
      <c r="R134" s="189"/>
      <c r="S134" s="189"/>
      <c r="T134" s="189"/>
      <c r="U134" s="189"/>
      <c r="V134" s="189"/>
      <c r="W134" s="189"/>
      <c r="X134" s="189"/>
      <c r="Y134" s="189"/>
      <c r="Z134" s="189"/>
      <c r="AA134" s="189"/>
      <c r="AB134" s="189"/>
    </row>
    <row r="135" spans="1:28" ht="12.4" customHeight="1" x14ac:dyDescent="0.2">
      <c r="A135" s="189"/>
      <c r="B135" s="189"/>
      <c r="C135" s="210"/>
      <c r="D135" s="210"/>
      <c r="E135" s="210"/>
      <c r="F135" s="210"/>
      <c r="G135" s="210"/>
      <c r="H135" s="189"/>
      <c r="I135" s="189"/>
      <c r="J135" s="189"/>
      <c r="K135" s="189"/>
      <c r="L135" s="189"/>
      <c r="M135" s="189"/>
      <c r="N135" s="189"/>
      <c r="O135" s="189"/>
      <c r="P135" s="189"/>
      <c r="Q135" s="189"/>
      <c r="R135" s="189"/>
      <c r="S135" s="189"/>
      <c r="T135" s="189"/>
      <c r="U135" s="189"/>
      <c r="V135" s="189"/>
      <c r="W135" s="189"/>
      <c r="X135" s="189"/>
      <c r="Y135" s="189"/>
      <c r="Z135" s="189"/>
      <c r="AA135" s="189"/>
      <c r="AB135" s="189"/>
    </row>
    <row r="136" spans="1:28" ht="25.5" customHeight="1" x14ac:dyDescent="0.2">
      <c r="A136" s="189"/>
      <c r="B136" s="189"/>
      <c r="C136" s="210"/>
      <c r="D136" s="210"/>
      <c r="E136" s="210"/>
      <c r="F136" s="210"/>
      <c r="G136" s="210"/>
      <c r="H136" s="189"/>
      <c r="I136" s="189"/>
      <c r="J136" s="189"/>
      <c r="K136" s="189"/>
      <c r="L136" s="189"/>
      <c r="M136" s="189"/>
      <c r="N136" s="189"/>
      <c r="O136" s="189"/>
      <c r="P136" s="189"/>
      <c r="Q136" s="189"/>
      <c r="R136" s="189"/>
      <c r="S136" s="189"/>
      <c r="T136" s="189"/>
      <c r="U136" s="189"/>
      <c r="V136" s="189"/>
      <c r="W136" s="189"/>
      <c r="X136" s="189"/>
      <c r="Y136" s="189"/>
      <c r="Z136" s="189"/>
      <c r="AA136" s="189"/>
      <c r="AB136" s="189"/>
    </row>
    <row r="137" spans="1:28" ht="18.75" x14ac:dyDescent="0.3">
      <c r="A137" s="189"/>
      <c r="B137" s="191" t="s">
        <v>156</v>
      </c>
      <c r="C137" s="192"/>
      <c r="D137" s="193"/>
      <c r="E137" s="193"/>
      <c r="F137" s="193" t="s">
        <v>60</v>
      </c>
      <c r="G137" s="193"/>
      <c r="H137" s="193" t="s">
        <v>60</v>
      </c>
      <c r="I137" s="193"/>
      <c r="J137" s="193" t="s">
        <v>60</v>
      </c>
      <c r="K137" s="194"/>
      <c r="L137" s="189"/>
      <c r="M137" s="189"/>
      <c r="N137" s="189"/>
      <c r="O137" s="189"/>
      <c r="P137" s="189"/>
      <c r="Q137" s="189"/>
      <c r="R137" s="189"/>
      <c r="S137" s="189"/>
      <c r="T137" s="189"/>
      <c r="U137" s="189"/>
      <c r="V137" s="189"/>
      <c r="W137" s="189"/>
      <c r="X137" s="189"/>
      <c r="Y137" s="189"/>
      <c r="Z137" s="189"/>
      <c r="AA137" s="189"/>
      <c r="AB137" s="189"/>
    </row>
    <row r="138" spans="1:28" ht="2.1" customHeight="1" x14ac:dyDescent="0.3">
      <c r="A138" s="189"/>
      <c r="B138" s="195"/>
      <c r="C138" s="195"/>
      <c r="D138" s="190"/>
      <c r="E138" s="190"/>
      <c r="F138" s="190"/>
      <c r="G138" s="190"/>
      <c r="H138" s="190"/>
      <c r="I138" s="190"/>
      <c r="J138" s="190"/>
      <c r="K138" s="190"/>
      <c r="L138" s="189"/>
      <c r="M138" s="189"/>
      <c r="N138" s="189"/>
      <c r="O138" s="189"/>
      <c r="P138" s="189"/>
      <c r="Q138" s="189"/>
      <c r="R138" s="189"/>
      <c r="S138" s="189"/>
      <c r="T138" s="189"/>
      <c r="U138" s="189"/>
      <c r="V138" s="189"/>
      <c r="W138" s="189"/>
      <c r="X138" s="189"/>
      <c r="Y138" s="189"/>
      <c r="Z138" s="189"/>
      <c r="AA138" s="189"/>
      <c r="AB138" s="189"/>
    </row>
    <row r="139" spans="1:28" x14ac:dyDescent="0.2">
      <c r="A139" s="189"/>
      <c r="B139" s="138" t="s">
        <v>152</v>
      </c>
      <c r="C139" s="137"/>
      <c r="D139" s="206"/>
      <c r="E139" s="206"/>
      <c r="F139" s="206"/>
      <c r="G139" s="206"/>
      <c r="H139" s="206"/>
      <c r="I139" s="206"/>
      <c r="J139" s="206"/>
      <c r="K139" s="207"/>
      <c r="L139" s="189"/>
      <c r="M139" s="189"/>
      <c r="N139" s="189"/>
      <c r="O139" s="189"/>
      <c r="P139" s="189"/>
      <c r="Q139" s="189"/>
      <c r="R139" s="189"/>
      <c r="S139" s="189"/>
      <c r="T139" s="189"/>
      <c r="U139" s="189"/>
      <c r="V139" s="189"/>
      <c r="W139" s="189"/>
      <c r="X139" s="189"/>
      <c r="Y139" s="189"/>
      <c r="Z139" s="189"/>
      <c r="AA139" s="189"/>
      <c r="AB139" s="189"/>
    </row>
    <row r="140" spans="1:28" ht="347.65" customHeight="1" x14ac:dyDescent="0.2">
      <c r="A140" s="189"/>
      <c r="B140" s="447" t="str">
        <f>IF('2. Avropsmall FKU'!B149="","",'2. Avropsmall FKU'!B149)</f>
        <v/>
      </c>
      <c r="C140" s="448"/>
      <c r="D140" s="448"/>
      <c r="E140" s="448"/>
      <c r="F140" s="448"/>
      <c r="G140" s="448"/>
      <c r="H140" s="448"/>
      <c r="I140" s="448"/>
      <c r="J140" s="448"/>
      <c r="K140" s="449"/>
      <c r="L140" s="189"/>
      <c r="M140" s="189"/>
      <c r="N140" s="189"/>
      <c r="O140" s="189"/>
      <c r="P140" s="189"/>
      <c r="Q140" s="189"/>
      <c r="R140" s="189"/>
      <c r="S140" s="189"/>
      <c r="T140" s="189"/>
      <c r="U140" s="189"/>
      <c r="V140" s="189"/>
      <c r="W140" s="189"/>
      <c r="X140" s="189"/>
      <c r="Y140" s="189"/>
      <c r="Z140" s="189"/>
      <c r="AA140" s="189"/>
      <c r="AB140" s="189"/>
    </row>
    <row r="141" spans="1:28" ht="16.149999999999999" customHeight="1" x14ac:dyDescent="0.2">
      <c r="A141" s="189"/>
      <c r="B141" s="138" t="s">
        <v>150</v>
      </c>
      <c r="C141" s="137"/>
      <c r="D141" s="206"/>
      <c r="E141" s="206"/>
      <c r="F141" s="206"/>
      <c r="G141" s="206"/>
      <c r="H141" s="206"/>
      <c r="I141" s="206"/>
      <c r="J141" s="206"/>
      <c r="K141" s="207"/>
      <c r="L141" s="189"/>
      <c r="M141" s="189"/>
      <c r="N141" s="189"/>
      <c r="O141" s="189"/>
      <c r="P141" s="189"/>
      <c r="Q141" s="189"/>
      <c r="R141" s="189"/>
      <c r="S141" s="189"/>
      <c r="T141" s="189"/>
      <c r="U141" s="189"/>
      <c r="V141" s="189"/>
      <c r="W141" s="189"/>
      <c r="X141" s="189"/>
      <c r="Y141" s="189"/>
      <c r="Z141" s="189"/>
      <c r="AA141" s="189"/>
      <c r="AB141" s="189"/>
    </row>
    <row r="142" spans="1:28" ht="254.1" customHeight="1" x14ac:dyDescent="0.2">
      <c r="A142" s="189"/>
      <c r="B142" s="470"/>
      <c r="C142" s="471"/>
      <c r="D142" s="471"/>
      <c r="E142" s="471"/>
      <c r="F142" s="471"/>
      <c r="G142" s="471"/>
      <c r="H142" s="471"/>
      <c r="I142" s="471"/>
      <c r="J142" s="471"/>
      <c r="K142" s="472"/>
      <c r="L142" s="189"/>
      <c r="M142" s="189"/>
      <c r="N142" s="189"/>
      <c r="O142" s="189"/>
      <c r="P142" s="189"/>
      <c r="Q142" s="189"/>
      <c r="R142" s="189"/>
      <c r="S142" s="189"/>
      <c r="T142" s="189"/>
      <c r="U142" s="189"/>
      <c r="V142" s="189"/>
      <c r="W142" s="189"/>
      <c r="X142" s="189"/>
      <c r="Y142" s="189"/>
      <c r="Z142" s="189"/>
      <c r="AA142" s="189"/>
      <c r="AB142" s="189"/>
    </row>
    <row r="143" spans="1:28" ht="13.35" customHeight="1" x14ac:dyDescent="0.2">
      <c r="A143" s="189"/>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c r="AA143" s="189"/>
      <c r="AB143" s="189"/>
    </row>
    <row r="144" spans="1:28" x14ac:dyDescent="0.2">
      <c r="A144" s="189"/>
      <c r="B144" s="138" t="s">
        <v>94</v>
      </c>
      <c r="C144" s="137"/>
      <c r="D144" s="206"/>
      <c r="E144" s="206"/>
      <c r="F144" s="206"/>
      <c r="G144" s="206"/>
      <c r="H144" s="206"/>
      <c r="I144" s="206"/>
      <c r="J144" s="206"/>
      <c r="K144" s="207"/>
      <c r="L144" s="189"/>
      <c r="M144" s="189"/>
      <c r="N144" s="189"/>
      <c r="O144" s="189"/>
      <c r="P144" s="189"/>
      <c r="Q144" s="189"/>
      <c r="R144" s="189"/>
      <c r="S144" s="189"/>
      <c r="T144" s="189"/>
      <c r="U144" s="189"/>
      <c r="V144" s="189"/>
      <c r="W144" s="189"/>
      <c r="X144" s="189"/>
      <c r="Y144" s="189"/>
      <c r="Z144" s="189"/>
      <c r="AA144" s="189"/>
      <c r="AB144" s="189"/>
    </row>
    <row r="145" spans="1:28" ht="299.64999999999998" customHeight="1" x14ac:dyDescent="0.2">
      <c r="A145" s="189"/>
      <c r="B145" s="444" t="str">
        <f>IF('2. Avropsmall FKU'!B152="","",'2. Avropsmall FKU'!B152)</f>
        <v/>
      </c>
      <c r="C145" s="445"/>
      <c r="D145" s="445"/>
      <c r="E145" s="445"/>
      <c r="F145" s="445"/>
      <c r="G145" s="445"/>
      <c r="H145" s="445"/>
      <c r="I145" s="445"/>
      <c r="J145" s="445"/>
      <c r="K145" s="446"/>
      <c r="L145" s="189"/>
      <c r="M145" s="189"/>
      <c r="N145" s="189"/>
      <c r="O145" s="189"/>
      <c r="P145" s="189"/>
      <c r="Q145" s="189"/>
      <c r="R145" s="189"/>
      <c r="S145" s="189"/>
      <c r="T145" s="189"/>
      <c r="U145" s="189"/>
      <c r="V145" s="189"/>
      <c r="W145" s="189"/>
      <c r="X145" s="189"/>
      <c r="Y145" s="189"/>
      <c r="Z145" s="189"/>
      <c r="AA145" s="189"/>
      <c r="AB145" s="189"/>
    </row>
    <row r="146" spans="1:28" x14ac:dyDescent="0.2">
      <c r="A146" s="189"/>
      <c r="B146" s="138" t="s">
        <v>150</v>
      </c>
      <c r="C146" s="137"/>
      <c r="D146" s="206"/>
      <c r="E146" s="206"/>
      <c r="F146" s="206"/>
      <c r="G146" s="206"/>
      <c r="H146" s="206"/>
      <c r="I146" s="206"/>
      <c r="J146" s="206"/>
      <c r="K146" s="207"/>
      <c r="L146" s="189"/>
      <c r="M146" s="189"/>
      <c r="N146" s="189"/>
      <c r="O146" s="189"/>
      <c r="P146" s="189"/>
      <c r="Q146" s="189"/>
      <c r="R146" s="189"/>
      <c r="S146" s="189"/>
      <c r="T146" s="189"/>
      <c r="U146" s="189"/>
      <c r="V146" s="189"/>
      <c r="W146" s="189"/>
      <c r="X146" s="189"/>
      <c r="Y146" s="189"/>
      <c r="Z146" s="189"/>
      <c r="AA146" s="189"/>
      <c r="AB146" s="189"/>
    </row>
    <row r="147" spans="1:28" ht="163.15" customHeight="1" x14ac:dyDescent="0.2">
      <c r="A147" s="189"/>
      <c r="B147" s="242"/>
      <c r="C147" s="243"/>
      <c r="D147" s="243"/>
      <c r="E147" s="243"/>
      <c r="F147" s="243"/>
      <c r="G147" s="243"/>
      <c r="H147" s="243"/>
      <c r="I147" s="243"/>
      <c r="J147" s="243"/>
      <c r="K147" s="244"/>
      <c r="L147" s="189"/>
      <c r="M147" s="189"/>
      <c r="N147" s="189"/>
      <c r="O147" s="189"/>
      <c r="P147" s="189"/>
      <c r="Q147" s="189"/>
      <c r="R147" s="189"/>
      <c r="S147" s="189"/>
      <c r="T147" s="189"/>
      <c r="U147" s="189"/>
      <c r="V147" s="189"/>
      <c r="W147" s="189"/>
      <c r="X147" s="189"/>
      <c r="Y147" s="189"/>
      <c r="Z147" s="189"/>
      <c r="AA147" s="189"/>
      <c r="AB147" s="189"/>
    </row>
    <row r="148" spans="1:28" x14ac:dyDescent="0.2">
      <c r="A148" s="18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c r="AA148" s="189"/>
      <c r="AB148" s="189"/>
    </row>
    <row r="149" spans="1:28" x14ac:dyDescent="0.2">
      <c r="A149" s="18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c r="AA149" s="189"/>
      <c r="AB149" s="189"/>
    </row>
    <row r="150" spans="1:28" x14ac:dyDescent="0.2">
      <c r="A150" s="18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c r="AA150" s="189"/>
      <c r="AB150" s="189"/>
    </row>
    <row r="151" spans="1:28" x14ac:dyDescent="0.2">
      <c r="A151" s="189"/>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c r="Z151" s="189"/>
      <c r="AA151" s="189"/>
      <c r="AB151" s="189"/>
    </row>
    <row r="152" spans="1:28" x14ac:dyDescent="0.2">
      <c r="A152" s="189"/>
      <c r="B152" s="189"/>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c r="Z152" s="189"/>
      <c r="AA152" s="189"/>
      <c r="AB152" s="189"/>
    </row>
    <row r="153" spans="1:28" x14ac:dyDescent="0.2">
      <c r="A153" s="189"/>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c r="AA153" s="189"/>
      <c r="AB153" s="189"/>
    </row>
    <row r="154" spans="1:28" x14ac:dyDescent="0.2">
      <c r="A154" s="189"/>
      <c r="B154" s="189"/>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row>
    <row r="155" spans="1:28" x14ac:dyDescent="0.2">
      <c r="A155" s="189"/>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row>
    <row r="156" spans="1:28" x14ac:dyDescent="0.2">
      <c r="A156" s="189"/>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row>
    <row r="157" spans="1:28" x14ac:dyDescent="0.2">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row>
    <row r="158" spans="1:28" x14ac:dyDescent="0.2">
      <c r="A158" s="189"/>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row>
    <row r="159" spans="1:28" x14ac:dyDescent="0.2">
      <c r="A159" s="189"/>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row>
    <row r="160" spans="1:28" x14ac:dyDescent="0.2">
      <c r="A160" s="189"/>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row>
  </sheetData>
  <mergeCells count="67">
    <mergeCell ref="H126:K126"/>
    <mergeCell ref="H132:K132"/>
    <mergeCell ref="H133:K133"/>
    <mergeCell ref="B142:K142"/>
    <mergeCell ref="H127:K127"/>
    <mergeCell ref="H128:K128"/>
    <mergeCell ref="H129:K129"/>
    <mergeCell ref="H130:K130"/>
    <mergeCell ref="H131:K131"/>
    <mergeCell ref="H121:K121"/>
    <mergeCell ref="H122:K122"/>
    <mergeCell ref="H123:K123"/>
    <mergeCell ref="H124:K124"/>
    <mergeCell ref="H125:K125"/>
    <mergeCell ref="H116:K116"/>
    <mergeCell ref="H117:K117"/>
    <mergeCell ref="H118:K118"/>
    <mergeCell ref="H119:K119"/>
    <mergeCell ref="H120:K120"/>
    <mergeCell ref="B5:C5"/>
    <mergeCell ref="D5:E5"/>
    <mergeCell ref="F5:G5"/>
    <mergeCell ref="H5:I5"/>
    <mergeCell ref="J5:K5"/>
    <mergeCell ref="B10:C10"/>
    <mergeCell ref="D10:E10"/>
    <mergeCell ref="B11:C11"/>
    <mergeCell ref="F11:G11"/>
    <mergeCell ref="J6:K6"/>
    <mergeCell ref="H6:I6"/>
    <mergeCell ref="F6:G6"/>
    <mergeCell ref="D6:E6"/>
    <mergeCell ref="B6:C6"/>
    <mergeCell ref="H10:I10"/>
    <mergeCell ref="F10:G10"/>
    <mergeCell ref="H11:I11"/>
    <mergeCell ref="J11:K11"/>
    <mergeCell ref="B145:K145"/>
    <mergeCell ref="B140:K140"/>
    <mergeCell ref="D14:E14"/>
    <mergeCell ref="D13:E13"/>
    <mergeCell ref="H104:K104"/>
    <mergeCell ref="H105:K105"/>
    <mergeCell ref="H106:K106"/>
    <mergeCell ref="H107:K107"/>
    <mergeCell ref="H108:K108"/>
    <mergeCell ref="H109:K109"/>
    <mergeCell ref="H110:K110"/>
    <mergeCell ref="H111:K111"/>
    <mergeCell ref="H112:K112"/>
    <mergeCell ref="H113:K113"/>
    <mergeCell ref="H114:K114"/>
    <mergeCell ref="H115:K115"/>
    <mergeCell ref="H102:K102"/>
    <mergeCell ref="H103:K103"/>
    <mergeCell ref="B13:C13"/>
    <mergeCell ref="B14:C14"/>
    <mergeCell ref="B12:C12"/>
    <mergeCell ref="F12:G12"/>
    <mergeCell ref="H12:I12"/>
    <mergeCell ref="J12:K12"/>
    <mergeCell ref="F13:G13"/>
    <mergeCell ref="H13:I13"/>
    <mergeCell ref="J13:K13"/>
    <mergeCell ref="J14:K14"/>
    <mergeCell ref="H14:I14"/>
    <mergeCell ref="F14:G14"/>
  </mergeCells>
  <conditionalFormatting sqref="B5 B11 F9:G9 D5 F5 H5 J5 D11 F13 H13 J13 B95:B98 G95:G98 E101 B136 G136 E18:F18 I18:K18">
    <cfRule type="expression" dxfId="197" priority="381" stopIfTrue="1">
      <formula>"OM($E$17&gt;0 och $E$16=0)"</formula>
    </cfRule>
  </conditionalFormatting>
  <conditionalFormatting sqref="F11">
    <cfRule type="expression" dxfId="196" priority="369" stopIfTrue="1">
      <formula>"OM($E$17&gt;0 och $E$16=0)"</formula>
    </cfRule>
  </conditionalFormatting>
  <conditionalFormatting sqref="B10">
    <cfRule type="expression" dxfId="195" priority="365" stopIfTrue="1">
      <formula>"OM($E$17&gt;0 och $E$16=0)"</formula>
    </cfRule>
  </conditionalFormatting>
  <conditionalFormatting sqref="J11">
    <cfRule type="expression" dxfId="194" priority="354" stopIfTrue="1">
      <formula>"OM($E$17&gt;0 och $E$16=0)"</formula>
    </cfRule>
  </conditionalFormatting>
  <conditionalFormatting sqref="H11">
    <cfRule type="expression" dxfId="193" priority="353" stopIfTrue="1">
      <formula>"OM($E$17&gt;0 och $E$16=0)"</formula>
    </cfRule>
  </conditionalFormatting>
  <conditionalFormatting sqref="B139:C139">
    <cfRule type="expression" dxfId="192" priority="261" stopIfTrue="1">
      <formula>"OM($E$17&gt;0 och $E$16=0)"</formula>
    </cfRule>
  </conditionalFormatting>
  <conditionalFormatting sqref="B144:C144">
    <cfRule type="expression" dxfId="191" priority="260" stopIfTrue="1">
      <formula>"OM($E$17&gt;0 och $E$16=0)"</formula>
    </cfRule>
  </conditionalFormatting>
  <conditionalFormatting sqref="B58">
    <cfRule type="expression" dxfId="190" priority="253" stopIfTrue="1">
      <formula>"OM($E$17&gt;0 och $E$16=0)"</formula>
    </cfRule>
  </conditionalFormatting>
  <conditionalFormatting sqref="B59">
    <cfRule type="expression" dxfId="189" priority="249" stopIfTrue="1">
      <formula>"OM($E$17&gt;0 och $E$16=0)"</formula>
    </cfRule>
  </conditionalFormatting>
  <conditionalFormatting sqref="B60">
    <cfRule type="expression" dxfId="188" priority="248" stopIfTrue="1">
      <formula>"OM($E$17&gt;0 och $E$16=0)"</formula>
    </cfRule>
  </conditionalFormatting>
  <conditionalFormatting sqref="B61">
    <cfRule type="expression" dxfId="187" priority="247" stopIfTrue="1">
      <formula>"OM($E$17&gt;0 och $E$16=0)"</formula>
    </cfRule>
  </conditionalFormatting>
  <conditionalFormatting sqref="B62">
    <cfRule type="expression" dxfId="186" priority="246" stopIfTrue="1">
      <formula>"OM($E$17&gt;0 och $E$16=0)"</formula>
    </cfRule>
  </conditionalFormatting>
  <conditionalFormatting sqref="B56">
    <cfRule type="expression" dxfId="185" priority="244" stopIfTrue="1">
      <formula>"OM($E$17&gt;0 och $E$16=0)"</formula>
    </cfRule>
  </conditionalFormatting>
  <conditionalFormatting sqref="B68:B72">
    <cfRule type="expression" dxfId="184" priority="245" stopIfTrue="1">
      <formula>"OM($E$17&gt;0 och $E$16=0)"</formula>
    </cfRule>
  </conditionalFormatting>
  <conditionalFormatting sqref="B74">
    <cfRule type="expression" dxfId="183" priority="238" stopIfTrue="1">
      <formula>"OM($E$17&gt;0 och $E$16=0)"</formula>
    </cfRule>
  </conditionalFormatting>
  <conditionalFormatting sqref="B76">
    <cfRule type="expression" dxfId="182" priority="236" stopIfTrue="1">
      <formula>"OM($E$17&gt;0 och $E$16=0)"</formula>
    </cfRule>
  </conditionalFormatting>
  <conditionalFormatting sqref="B73">
    <cfRule type="expression" dxfId="181" priority="239" stopIfTrue="1">
      <formula>"OM($E$17&gt;0 och $E$16=0)"</formula>
    </cfRule>
  </conditionalFormatting>
  <conditionalFormatting sqref="B65:B72">
    <cfRule type="expression" dxfId="180" priority="243" stopIfTrue="1">
      <formula>"OM($E$17&gt;0 och $E$16=0)"</formula>
    </cfRule>
  </conditionalFormatting>
  <conditionalFormatting sqref="B57">
    <cfRule type="expression" dxfId="179" priority="242" stopIfTrue="1">
      <formula>"OM($E$17&gt;0 och $E$16=0)"</formula>
    </cfRule>
  </conditionalFormatting>
  <conditionalFormatting sqref="B63">
    <cfRule type="expression" dxfId="178" priority="241" stopIfTrue="1">
      <formula>"OM($E$17&gt;0 och $E$16=0)"</formula>
    </cfRule>
  </conditionalFormatting>
  <conditionalFormatting sqref="B64">
    <cfRule type="expression" dxfId="177" priority="240" stopIfTrue="1">
      <formula>"OM($E$17&gt;0 och $E$16=0)"</formula>
    </cfRule>
  </conditionalFormatting>
  <conditionalFormatting sqref="B75">
    <cfRule type="expression" dxfId="176" priority="237" stopIfTrue="1">
      <formula>"OM($E$17&gt;0 och $E$16=0)"</formula>
    </cfRule>
  </conditionalFormatting>
  <conditionalFormatting sqref="B71">
    <cfRule type="expression" dxfId="175" priority="233" stopIfTrue="1">
      <formula>"OM($E$17&gt;0 och $E$16=0)"</formula>
    </cfRule>
  </conditionalFormatting>
  <conditionalFormatting sqref="B77">
    <cfRule type="expression" dxfId="174" priority="235" stopIfTrue="1">
      <formula>"OM($E$17&gt;0 och $E$16=0)"</formula>
    </cfRule>
  </conditionalFormatting>
  <conditionalFormatting sqref="B83 B87">
    <cfRule type="expression" dxfId="173" priority="234" stopIfTrue="1">
      <formula>"OM($E$17&gt;0 och $E$16=0)"</formula>
    </cfRule>
  </conditionalFormatting>
  <conditionalFormatting sqref="B80:B83 B87">
    <cfRule type="expression" dxfId="172" priority="232" stopIfTrue="1">
      <formula>"OM($E$17&gt;0 och $E$16=0)"</formula>
    </cfRule>
  </conditionalFormatting>
  <conditionalFormatting sqref="B72">
    <cfRule type="expression" dxfId="171" priority="231" stopIfTrue="1">
      <formula>"OM($E$17&gt;0 och $E$16=0)"</formula>
    </cfRule>
  </conditionalFormatting>
  <conditionalFormatting sqref="B78">
    <cfRule type="expression" dxfId="170" priority="230" stopIfTrue="1">
      <formula>"OM($E$17&gt;0 och $E$16=0)"</formula>
    </cfRule>
  </conditionalFormatting>
  <conditionalFormatting sqref="B79">
    <cfRule type="expression" dxfId="169" priority="229" stopIfTrue="1">
      <formula>"OM($E$17&gt;0 och $E$16=0)"</formula>
    </cfRule>
  </conditionalFormatting>
  <conditionalFormatting sqref="B85">
    <cfRule type="expression" dxfId="168" priority="226" stopIfTrue="1">
      <formula>"OM($E$17&gt;0 och $E$16=0)"</formula>
    </cfRule>
  </conditionalFormatting>
  <conditionalFormatting sqref="B84">
    <cfRule type="expression" dxfId="167" priority="225" stopIfTrue="1">
      <formula>"OM($E$17&gt;0 och $E$16=0)"</formula>
    </cfRule>
  </conditionalFormatting>
  <conditionalFormatting sqref="B86">
    <cfRule type="expression" dxfId="166" priority="223" stopIfTrue="1">
      <formula>"OM($E$17&gt;0 och $E$16=0)"</formula>
    </cfRule>
  </conditionalFormatting>
  <conditionalFormatting sqref="B86">
    <cfRule type="expression" dxfId="165" priority="222" stopIfTrue="1">
      <formula>"OM($E$17&gt;0 och $E$16=0)"</formula>
    </cfRule>
  </conditionalFormatting>
  <conditionalFormatting sqref="N90">
    <cfRule type="expression" dxfId="164" priority="209" stopIfTrue="1">
      <formula>"OM($E$17&gt;0 och $E$16=0)"</formula>
    </cfRule>
  </conditionalFormatting>
  <conditionalFormatting sqref="U91:U94">
    <cfRule type="expression" dxfId="163" priority="200" stopIfTrue="1">
      <formula>"OM($E$17&gt;0 och $E$16=0)"</formula>
    </cfRule>
  </conditionalFormatting>
  <conditionalFormatting sqref="Q91:Q94">
    <cfRule type="expression" dxfId="162" priority="199" stopIfTrue="1">
      <formula>"OM($E$17&gt;0 och $E$16=0)"</formula>
    </cfRule>
  </conditionalFormatting>
  <conditionalFormatting sqref="P91:P94">
    <cfRule type="expression" dxfId="161" priority="201" stopIfTrue="1">
      <formula>"OM($E$17&gt;0 och $E$16=0)"</formula>
    </cfRule>
  </conditionalFormatting>
  <conditionalFormatting sqref="L91:L94">
    <cfRule type="expression" dxfId="160" priority="203" stopIfTrue="1">
      <formula>"OM($E$17&gt;0 och $E$16=0)"</formula>
    </cfRule>
  </conditionalFormatting>
  <conditionalFormatting sqref="T91:T94">
    <cfRule type="expression" dxfId="159" priority="202" stopIfTrue="1">
      <formula>"OM($E$17&gt;0 och $E$16=0)"</formula>
    </cfRule>
  </conditionalFormatting>
  <conditionalFormatting sqref="E91:E94">
    <cfRule type="expression" dxfId="158" priority="187" stopIfTrue="1">
      <formula>"OM($E$17&gt;0 och $E$16=0)"</formula>
    </cfRule>
  </conditionalFormatting>
  <conditionalFormatting sqref="B91:B94">
    <cfRule type="expression" dxfId="157" priority="189" stopIfTrue="1">
      <formula>"OM($E$17&gt;0 och $E$16=0)"</formula>
    </cfRule>
  </conditionalFormatting>
  <conditionalFormatting sqref="G108:G134">
    <cfRule type="expression" dxfId="156" priority="192">
      <formula>AND(G108="Ska",J108="Nej")</formula>
    </cfRule>
  </conditionalFormatting>
  <conditionalFormatting sqref="D91:D94">
    <cfRule type="expression" dxfId="155" priority="183" stopIfTrue="1">
      <formula>"OM($E$17&gt;0 och $E$16=0)"</formula>
    </cfRule>
  </conditionalFormatting>
  <conditionalFormatting sqref="E91:E94">
    <cfRule type="expression" dxfId="154" priority="177" stopIfTrue="1">
      <formula>"OM($E$17&gt;0 och $E$16=0)"</formula>
    </cfRule>
  </conditionalFormatting>
  <conditionalFormatting sqref="F91:F94">
    <cfRule type="expression" dxfId="153" priority="181" stopIfTrue="1">
      <formula>"OM($E$17&gt;0 och $E$16=0)"</formula>
    </cfRule>
  </conditionalFormatting>
  <conditionalFormatting sqref="C91:C94 C92:G92">
    <cfRule type="expression" dxfId="152" priority="182" stopIfTrue="1">
      <formula>"OM($E$17&gt;0 och $E$16=0)"</formula>
    </cfRule>
  </conditionalFormatting>
  <conditionalFormatting sqref="B13">
    <cfRule type="expression" dxfId="151" priority="174" stopIfTrue="1">
      <formula>"OM($E$17&gt;0 och $E$16=0)"</formula>
    </cfRule>
  </conditionalFormatting>
  <conditionalFormatting sqref="F10 H10">
    <cfRule type="expression" dxfId="150" priority="172" stopIfTrue="1">
      <formula>"OM($E$17&gt;0 och $E$16=0)"</formula>
    </cfRule>
  </conditionalFormatting>
  <conditionalFormatting sqref="H94:K94">
    <cfRule type="expression" dxfId="149" priority="176" stopIfTrue="1">
      <formula>"OM($E$17&gt;0 och $E$16=0)"</formula>
    </cfRule>
  </conditionalFormatting>
  <conditionalFormatting sqref="I101:K101">
    <cfRule type="expression" dxfId="148" priority="136" stopIfTrue="1">
      <formula>"OM($E$17&gt;0 och $E$16=0)"</formula>
    </cfRule>
  </conditionalFormatting>
  <conditionalFormatting sqref="B101">
    <cfRule type="expression" dxfId="147" priority="169" stopIfTrue="1">
      <formula>"OM($E$17&gt;0 och $E$16=0)"</formula>
    </cfRule>
  </conditionalFormatting>
  <conditionalFormatting sqref="D101">
    <cfRule type="expression" dxfId="146" priority="167" stopIfTrue="1">
      <formula>"OM($E$17&gt;0 och $E$16=0)"</formula>
    </cfRule>
  </conditionalFormatting>
  <conditionalFormatting sqref="B104">
    <cfRule type="expression" dxfId="145" priority="168" stopIfTrue="1">
      <formula>"OM($E$17&gt;0 och $E$16=0)"</formula>
    </cfRule>
  </conditionalFormatting>
  <conditionalFormatting sqref="G101">
    <cfRule type="expression" dxfId="144" priority="165" stopIfTrue="1">
      <formula>"OM($E$17&gt;0 och $E$16=0)"</formula>
    </cfRule>
  </conditionalFormatting>
  <conditionalFormatting sqref="F101">
    <cfRule type="expression" dxfId="143" priority="166" stopIfTrue="1">
      <formula>"OM($E$17&gt;0 och $E$16=0)"</formula>
    </cfRule>
  </conditionalFormatting>
  <conditionalFormatting sqref="B105">
    <cfRule type="expression" dxfId="142" priority="164" stopIfTrue="1">
      <formula>"OM($E$17&gt;0 och $E$16=0)"</formula>
    </cfRule>
  </conditionalFormatting>
  <conditionalFormatting sqref="B106">
    <cfRule type="expression" dxfId="141" priority="163" stopIfTrue="1">
      <formula>"OM($E$17&gt;0 och $E$16=0)"</formula>
    </cfRule>
  </conditionalFormatting>
  <conditionalFormatting sqref="B107">
    <cfRule type="expression" dxfId="140" priority="162" stopIfTrue="1">
      <formula>"OM($E$17&gt;0 och $E$16=0)"</formula>
    </cfRule>
  </conditionalFormatting>
  <conditionalFormatting sqref="B108">
    <cfRule type="expression" dxfId="139" priority="161" stopIfTrue="1">
      <formula>"OM($E$17&gt;0 och $E$16=0)"</formula>
    </cfRule>
  </conditionalFormatting>
  <conditionalFormatting sqref="B102">
    <cfRule type="expression" dxfId="138" priority="159" stopIfTrue="1">
      <formula>"OM($E$17&gt;0 och $E$16=0)"</formula>
    </cfRule>
  </conditionalFormatting>
  <conditionalFormatting sqref="B114:B118">
    <cfRule type="expression" dxfId="137" priority="160" stopIfTrue="1">
      <formula>"OM($E$17&gt;0 och $E$16=0)"</formula>
    </cfRule>
  </conditionalFormatting>
  <conditionalFormatting sqref="B120">
    <cfRule type="expression" dxfId="136" priority="153" stopIfTrue="1">
      <formula>"OM($E$17&gt;0 och $E$16=0)"</formula>
    </cfRule>
  </conditionalFormatting>
  <conditionalFormatting sqref="B122">
    <cfRule type="expression" dxfId="135" priority="151" stopIfTrue="1">
      <formula>"OM($E$17&gt;0 och $E$16=0)"</formula>
    </cfRule>
  </conditionalFormatting>
  <conditionalFormatting sqref="B119">
    <cfRule type="expression" dxfId="134" priority="154" stopIfTrue="1">
      <formula>"OM($E$17&gt;0 och $E$16=0)"</formula>
    </cfRule>
  </conditionalFormatting>
  <conditionalFormatting sqref="B111:B118">
    <cfRule type="expression" dxfId="133" priority="158" stopIfTrue="1">
      <formula>"OM($E$17&gt;0 och $E$16=0)"</formula>
    </cfRule>
  </conditionalFormatting>
  <conditionalFormatting sqref="B103">
    <cfRule type="expression" dxfId="132" priority="157" stopIfTrue="1">
      <formula>"OM($E$17&gt;0 och $E$16=0)"</formula>
    </cfRule>
  </conditionalFormatting>
  <conditionalFormatting sqref="B109">
    <cfRule type="expression" dxfId="131" priority="156" stopIfTrue="1">
      <formula>"OM($E$17&gt;0 och $E$16=0)"</formula>
    </cfRule>
  </conditionalFormatting>
  <conditionalFormatting sqref="B110">
    <cfRule type="expression" dxfId="130" priority="155" stopIfTrue="1">
      <formula>"OM($E$17&gt;0 och $E$16=0)"</formula>
    </cfRule>
  </conditionalFormatting>
  <conditionalFormatting sqref="B121">
    <cfRule type="expression" dxfId="129" priority="152" stopIfTrue="1">
      <formula>"OM($E$17&gt;0 och $E$16=0)"</formula>
    </cfRule>
  </conditionalFormatting>
  <conditionalFormatting sqref="B117">
    <cfRule type="expression" dxfId="128" priority="148" stopIfTrue="1">
      <formula>"OM($E$17&gt;0 och $E$16=0)"</formula>
    </cfRule>
  </conditionalFormatting>
  <conditionalFormatting sqref="B123">
    <cfRule type="expression" dxfId="127" priority="150" stopIfTrue="1">
      <formula>"OM($E$17&gt;0 och $E$16=0)"</formula>
    </cfRule>
  </conditionalFormatting>
  <conditionalFormatting sqref="B129 B133:B134">
    <cfRule type="expression" dxfId="126" priority="149" stopIfTrue="1">
      <formula>"OM($E$17&gt;0 och $E$16=0)"</formula>
    </cfRule>
  </conditionalFormatting>
  <conditionalFormatting sqref="B126:B129 B133:B134">
    <cfRule type="expression" dxfId="125" priority="147" stopIfTrue="1">
      <formula>"OM($E$17&gt;0 och $E$16=0)"</formula>
    </cfRule>
  </conditionalFormatting>
  <conditionalFormatting sqref="B118">
    <cfRule type="expression" dxfId="124" priority="146" stopIfTrue="1">
      <formula>"OM($E$17&gt;0 och $E$16=0)"</formula>
    </cfRule>
  </conditionalFormatting>
  <conditionalFormatting sqref="B124">
    <cfRule type="expression" dxfId="123" priority="145" stopIfTrue="1">
      <formula>"OM($E$17&gt;0 och $E$16=0)"</formula>
    </cfRule>
  </conditionalFormatting>
  <conditionalFormatting sqref="B125">
    <cfRule type="expression" dxfId="122" priority="144" stopIfTrue="1">
      <formula>"OM($E$17&gt;0 och $E$16=0)"</formula>
    </cfRule>
  </conditionalFormatting>
  <conditionalFormatting sqref="B131">
    <cfRule type="expression" dxfId="121" priority="143" stopIfTrue="1">
      <formula>"OM($E$17&gt;0 och $E$16=0)"</formula>
    </cfRule>
  </conditionalFormatting>
  <conditionalFormatting sqref="B130">
    <cfRule type="expression" dxfId="120" priority="142" stopIfTrue="1">
      <formula>"OM($E$17&gt;0 och $E$16=0)"</formula>
    </cfRule>
  </conditionalFormatting>
  <conditionalFormatting sqref="B132">
    <cfRule type="expression" dxfId="119" priority="141" stopIfTrue="1">
      <formula>"OM($E$17&gt;0 och $E$16=0)"</formula>
    </cfRule>
  </conditionalFormatting>
  <conditionalFormatting sqref="B132">
    <cfRule type="expression" dxfId="118" priority="140" stopIfTrue="1">
      <formula>"OM($E$17&gt;0 och $E$16=0)"</formula>
    </cfRule>
  </conditionalFormatting>
  <conditionalFormatting sqref="J134">
    <cfRule type="expression" dxfId="117" priority="383">
      <formula>AND(E134="Ska",J134="Nej")</formula>
    </cfRule>
  </conditionalFormatting>
  <conditionalFormatting sqref="E102:E107">
    <cfRule type="expression" dxfId="116" priority="385">
      <formula>AND(E102="Ska",J102="Nej")</formula>
    </cfRule>
  </conditionalFormatting>
  <conditionalFormatting sqref="B22">
    <cfRule type="expression" dxfId="115" priority="94" stopIfTrue="1">
      <formula>"OM($E$17&gt;0 och $E$16=0)"</formula>
    </cfRule>
  </conditionalFormatting>
  <conditionalFormatting sqref="B23">
    <cfRule type="expression" dxfId="114" priority="93" stopIfTrue="1">
      <formula>"OM($E$17&gt;0 och $E$16=0)"</formula>
    </cfRule>
  </conditionalFormatting>
  <conditionalFormatting sqref="B25">
    <cfRule type="expression" dxfId="113" priority="91" stopIfTrue="1">
      <formula>"OM($E$17&gt;0 och $E$16=0)"</formula>
    </cfRule>
  </conditionalFormatting>
  <conditionalFormatting sqref="B21">
    <cfRule type="expression" dxfId="112" priority="98" stopIfTrue="1">
      <formula>"OM($E$17&gt;0 och $E$16=0)"</formula>
    </cfRule>
  </conditionalFormatting>
  <conditionalFormatting sqref="B19">
    <cfRule type="expression" dxfId="111" priority="89" stopIfTrue="1">
      <formula>"OM($E$17&gt;0 och $E$16=0)"</formula>
    </cfRule>
  </conditionalFormatting>
  <conditionalFormatting sqref="B31:B35">
    <cfRule type="expression" dxfId="110" priority="90" stopIfTrue="1">
      <formula>"OM($E$17&gt;0 och $E$16=0)"</formula>
    </cfRule>
  </conditionalFormatting>
  <conditionalFormatting sqref="B24">
    <cfRule type="expression" dxfId="109" priority="92" stopIfTrue="1">
      <formula>"OM($E$17&gt;0 och $E$16=0)"</formula>
    </cfRule>
  </conditionalFormatting>
  <conditionalFormatting sqref="B37">
    <cfRule type="expression" dxfId="108" priority="83" stopIfTrue="1">
      <formula>"OM($E$17&gt;0 och $E$16=0)"</formula>
    </cfRule>
  </conditionalFormatting>
  <conditionalFormatting sqref="B39">
    <cfRule type="expression" dxfId="107" priority="81" stopIfTrue="1">
      <formula>"OM($E$17&gt;0 och $E$16=0)"</formula>
    </cfRule>
  </conditionalFormatting>
  <conditionalFormatting sqref="B36">
    <cfRule type="expression" dxfId="106" priority="84" stopIfTrue="1">
      <formula>"OM($E$17&gt;0 och $E$16=0)"</formula>
    </cfRule>
  </conditionalFormatting>
  <conditionalFormatting sqref="B28:B35">
    <cfRule type="expression" dxfId="105" priority="88" stopIfTrue="1">
      <formula>"OM($E$17&gt;0 och $E$16=0)"</formula>
    </cfRule>
  </conditionalFormatting>
  <conditionalFormatting sqref="B20">
    <cfRule type="expression" dxfId="104" priority="87" stopIfTrue="1">
      <formula>"OM($E$17&gt;0 och $E$16=0)"</formula>
    </cfRule>
  </conditionalFormatting>
  <conditionalFormatting sqref="B26">
    <cfRule type="expression" dxfId="103" priority="86" stopIfTrue="1">
      <formula>"OM($E$17&gt;0 och $E$16=0)"</formula>
    </cfRule>
  </conditionalFormatting>
  <conditionalFormatting sqref="B27">
    <cfRule type="expression" dxfId="102" priority="85" stopIfTrue="1">
      <formula>"OM($E$17&gt;0 och $E$16=0)"</formula>
    </cfRule>
  </conditionalFormatting>
  <conditionalFormatting sqref="B38">
    <cfRule type="expression" dxfId="101" priority="82" stopIfTrue="1">
      <formula>"OM($E$17&gt;0 och $E$16=0)"</formula>
    </cfRule>
  </conditionalFormatting>
  <conditionalFormatting sqref="B34">
    <cfRule type="expression" dxfId="100" priority="78" stopIfTrue="1">
      <formula>"OM($E$17&gt;0 och $E$16=0)"</formula>
    </cfRule>
  </conditionalFormatting>
  <conditionalFormatting sqref="B40">
    <cfRule type="expression" dxfId="99" priority="80" stopIfTrue="1">
      <formula>"OM($E$17&gt;0 och $E$16=0)"</formula>
    </cfRule>
  </conditionalFormatting>
  <conditionalFormatting sqref="B46 B50">
    <cfRule type="expression" dxfId="98" priority="79" stopIfTrue="1">
      <formula>"OM($E$17&gt;0 och $E$16=0)"</formula>
    </cfRule>
  </conditionalFormatting>
  <conditionalFormatting sqref="B43:B46 B50">
    <cfRule type="expression" dxfId="97" priority="77" stopIfTrue="1">
      <formula>"OM($E$17&gt;0 och $E$16=0)"</formula>
    </cfRule>
  </conditionalFormatting>
  <conditionalFormatting sqref="B35">
    <cfRule type="expression" dxfId="96" priority="76" stopIfTrue="1">
      <formula>"OM($E$17&gt;0 och $E$16=0)"</formula>
    </cfRule>
  </conditionalFormatting>
  <conditionalFormatting sqref="B41">
    <cfRule type="expression" dxfId="95" priority="75" stopIfTrue="1">
      <formula>"OM($E$17&gt;0 och $E$16=0)"</formula>
    </cfRule>
  </conditionalFormatting>
  <conditionalFormatting sqref="B42">
    <cfRule type="expression" dxfId="94" priority="74" stopIfTrue="1">
      <formula>"OM($E$17&gt;0 och $E$16=0)"</formula>
    </cfRule>
  </conditionalFormatting>
  <conditionalFormatting sqref="B48">
    <cfRule type="expression" dxfId="93" priority="73" stopIfTrue="1">
      <formula>"OM($E$17&gt;0 och $E$16=0)"</formula>
    </cfRule>
  </conditionalFormatting>
  <conditionalFormatting sqref="B47">
    <cfRule type="expression" dxfId="92" priority="72" stopIfTrue="1">
      <formula>"OM($E$17&gt;0 och $E$16=0)"</formula>
    </cfRule>
  </conditionalFormatting>
  <conditionalFormatting sqref="B49">
    <cfRule type="expression" dxfId="91" priority="71" stopIfTrue="1">
      <formula>"OM($E$17&gt;0 och $E$16=0)"</formula>
    </cfRule>
  </conditionalFormatting>
  <conditionalFormatting sqref="B49">
    <cfRule type="expression" dxfId="90" priority="70" stopIfTrue="1">
      <formula>"OM($E$17&gt;0 och $E$16=0)"</formula>
    </cfRule>
  </conditionalFormatting>
  <conditionalFormatting sqref="G135 B135">
    <cfRule type="expression" dxfId="89" priority="64" stopIfTrue="1">
      <formula>"OM($E$17&gt;0 och $E$16=0)"</formula>
    </cfRule>
  </conditionalFormatting>
  <conditionalFormatting sqref="B146:C146">
    <cfRule type="expression" dxfId="88" priority="30" stopIfTrue="1">
      <formula>"OM($E$17&gt;0 och $E$16=0)"</formula>
    </cfRule>
  </conditionalFormatting>
  <conditionalFormatting sqref="B18">
    <cfRule type="expression" dxfId="87" priority="26" stopIfTrue="1">
      <formula>"OM($E$17&gt;0 och $E$16=0)"</formula>
    </cfRule>
  </conditionalFormatting>
  <conditionalFormatting sqref="D18">
    <cfRule type="expression" dxfId="86" priority="25" stopIfTrue="1">
      <formula>"OM($E$17&gt;0 och $E$16=0)"</formula>
    </cfRule>
  </conditionalFormatting>
  <conditionalFormatting sqref="I19:I50">
    <cfRule type="expression" dxfId="85" priority="386">
      <formula>AND(I19="Ska",K19="Nej")</formula>
    </cfRule>
  </conditionalFormatting>
  <conditionalFormatting sqref="K19:K50">
    <cfRule type="expression" dxfId="84" priority="388">
      <formula>AND(I19="Ska",K19="Nej")</formula>
    </cfRule>
  </conditionalFormatting>
  <conditionalFormatting sqref="G18:H18">
    <cfRule type="expression" dxfId="83" priority="19" stopIfTrue="1">
      <formula>"OM($E$17&gt;0 och $E$16=0)"</formula>
    </cfRule>
  </conditionalFormatting>
  <conditionalFormatting sqref="G56:G87">
    <cfRule type="expression" dxfId="82" priority="393">
      <formula>AND(G56="Ska",#REF!="Nej")</formula>
    </cfRule>
  </conditionalFormatting>
  <conditionalFormatting sqref="B141:C141">
    <cfRule type="expression" dxfId="81" priority="16" stopIfTrue="1">
      <formula>"OM($E$17&gt;0 och $E$16=0)"</formula>
    </cfRule>
  </conditionalFormatting>
  <conditionalFormatting sqref="J56:J87">
    <cfRule type="expression" dxfId="80" priority="14">
      <formula>AND(H56="Ska",J56="Nej")</formula>
    </cfRule>
  </conditionalFormatting>
  <conditionalFormatting sqref="E55:F55 I55:K55">
    <cfRule type="expression" dxfId="79" priority="13" stopIfTrue="1">
      <formula>"OM($E$17&gt;0 och $E$16=0)"</formula>
    </cfRule>
  </conditionalFormatting>
  <conditionalFormatting sqref="B55">
    <cfRule type="expression" dxfId="78" priority="12" stopIfTrue="1">
      <formula>"OM($E$17&gt;0 och $E$16=0)"</formula>
    </cfRule>
  </conditionalFormatting>
  <conditionalFormatting sqref="D55">
    <cfRule type="expression" dxfId="77" priority="11" stopIfTrue="1">
      <formula>"OM($E$17&gt;0 och $E$16=0)"</formula>
    </cfRule>
  </conditionalFormatting>
  <conditionalFormatting sqref="G55:H55">
    <cfRule type="expression" dxfId="76" priority="10" stopIfTrue="1">
      <formula>"OM($E$17&gt;0 och $E$16=0)"</formula>
    </cfRule>
  </conditionalFormatting>
  <conditionalFormatting sqref="J12:K12">
    <cfRule type="expression" dxfId="75" priority="8">
      <formula>$H$10="El"</formula>
    </cfRule>
  </conditionalFormatting>
  <conditionalFormatting sqref="D13">
    <cfRule type="expression" dxfId="74" priority="5" stopIfTrue="1">
      <formula>"OM($E$17&gt;0 och $E$16=0)"</formula>
    </cfRule>
  </conditionalFormatting>
  <conditionalFormatting sqref="D14:E14">
    <cfRule type="expression" dxfId="73" priority="4">
      <formula>LOWER($H$10)="el"</formula>
    </cfRule>
  </conditionalFormatting>
  <conditionalFormatting sqref="F14:G14">
    <cfRule type="expression" dxfId="72" priority="2">
      <formula>$F$13=""</formula>
    </cfRule>
  </conditionalFormatting>
  <dataValidations count="11">
    <dataValidation type="list" allowBlank="1" showInputMessage="1" showErrorMessage="1" sqref="I19:I50 G134 G56:G87" xr:uid="{00000000-0002-0000-0200-000000000000}">
      <formula1>"Bör,Ska"</formula1>
    </dataValidation>
    <dataValidation type="list" allowBlank="1" showInputMessage="1" showErrorMessage="1" sqref="J19:J50 H56:H87" xr:uid="{00000000-0002-0000-0200-000001000000}">
      <formula1>"Säkerhet,Miljö,Garantier,Funktion,Leveranstid"</formula1>
    </dataValidation>
    <dataValidation type="whole" allowBlank="1" showErrorMessage="1" errorTitle="Felaktigt värde" error="Poäng måste vara mellan 0 och 10" sqref="I56:I87" xr:uid="{00000000-0002-0000-0200-000002000000}">
      <formula1>0</formula1>
      <formula2>10</formula2>
    </dataValidation>
    <dataValidation type="list" allowBlank="1" showInputMessage="1" showErrorMessage="1" sqref="K19:K50 J56:J87" xr:uid="{00000000-0002-0000-0200-000003000000}">
      <formula1>"Ja,Nej"</formula1>
    </dataValidation>
    <dataValidation type="decimal" allowBlank="1" showInputMessage="1" showErrorMessage="1" sqref="D14:E14" xr:uid="{00000000-0002-0000-0200-000004000000}">
      <formula1>0</formula1>
      <formula2>500</formula2>
    </dataValidation>
    <dataValidation type="decimal" allowBlank="1" showInputMessage="1" showErrorMessage="1" sqref="B12:C12" xr:uid="{00000000-0002-0000-0200-000005000000}">
      <formula1>0</formula1>
      <formula2>100000000</formula2>
    </dataValidation>
    <dataValidation type="decimal" allowBlank="1" showInputMessage="1" showErrorMessage="1" sqref="H12:I12 B14:C14" xr:uid="{00000000-0002-0000-0200-000006000000}">
      <formula1>0</formula1>
      <formula2>10000000</formula2>
    </dataValidation>
    <dataValidation type="decimal" allowBlank="1" showInputMessage="1" showErrorMessage="1" sqref="J12:K12 F12:G12" xr:uid="{00000000-0002-0000-0200-000007000000}">
      <formula1>0</formula1>
      <formula2>100000</formula2>
    </dataValidation>
    <dataValidation type="decimal" allowBlank="1" showInputMessage="1" showErrorMessage="1" sqref="F14:G14 J14:K14" xr:uid="{00000000-0002-0000-0200-000008000000}">
      <formula1>0</formula1>
      <formula2>1000000</formula2>
    </dataValidation>
    <dataValidation type="decimal" allowBlank="1" showInputMessage="1" showErrorMessage="1" sqref="H14:I14" xr:uid="{00000000-0002-0000-0200-000009000000}">
      <formula1>0</formula1>
      <formula2>1000</formula2>
    </dataValidation>
    <dataValidation type="decimal" allowBlank="1" showInputMessage="1" showErrorMessage="1" sqref="D12" xr:uid="{F865A4AE-E686-48E5-9C8B-DC63DC66AA85}">
      <formula1>0</formula1>
      <formula2>10000</formula2>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73" id="{3AFF0D00-CF10-4245-8E3D-69F3740B89C5}">
            <xm:f>'2. Avropsmall FKU'!$H$16&gt;0</xm:f>
            <x14:dxf>
              <fill>
                <patternFill>
                  <bgColor theme="0" tint="-4.9989318521683403E-2"/>
                </patternFill>
              </fill>
            </x14:dxf>
          </x14:cfRule>
          <xm:sqref>B14:C14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35"/>
  <sheetViews>
    <sheetView showGridLines="0" workbookViewId="0">
      <selection activeCell="A6" sqref="A6"/>
    </sheetView>
  </sheetViews>
  <sheetFormatPr defaultRowHeight="12" x14ac:dyDescent="0.2"/>
  <cols>
    <col min="1" max="1" width="69" customWidth="1"/>
    <col min="2" max="2" width="36.28515625" customWidth="1"/>
    <col min="8" max="12" width="14" customWidth="1"/>
  </cols>
  <sheetData>
    <row r="1" spans="4:4" ht="67.5" customHeight="1" x14ac:dyDescent="0.2">
      <c r="D1">
        <f>IF('3. Svarsmall FKU'!$H$11="",9,0)</f>
        <v>9</v>
      </c>
    </row>
    <row r="2" spans="4:4" ht="17.25" customHeight="1" x14ac:dyDescent="0.2"/>
    <row r="10" spans="4:4" ht="0.75" customHeight="1" x14ac:dyDescent="0.2"/>
    <row r="11" spans="4:4" ht="1.5" customHeight="1" x14ac:dyDescent="0.2"/>
    <row r="12" spans="4:4" ht="1.5" customHeight="1" x14ac:dyDescent="0.2"/>
    <row r="13" spans="4:4" ht="1.5" customHeight="1" x14ac:dyDescent="0.2"/>
    <row r="19" spans="2:10" x14ac:dyDescent="0.2">
      <c r="J19" s="343" t="s">
        <v>225</v>
      </c>
    </row>
    <row r="29" spans="2:10" x14ac:dyDescent="0.2">
      <c r="B29" s="343"/>
    </row>
    <row r="35" spans="9:9" x14ac:dyDescent="0.2">
      <c r="I35">
        <v>2022</v>
      </c>
    </row>
  </sheetData>
  <hyperlinks>
    <hyperlink ref="J19" r:id="rId1" xr:uid="{79393E30-DA59-4CF6-906F-727BF95556FE}"/>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tabColor rgb="FF0066FF"/>
  </sheetPr>
  <dimension ref="A1:AO73"/>
  <sheetViews>
    <sheetView showGridLines="0" zoomScale="110" zoomScaleNormal="110" workbookViewId="0">
      <selection activeCell="C19" sqref="C19"/>
    </sheetView>
  </sheetViews>
  <sheetFormatPr defaultColWidth="9.140625" defaultRowHeight="12" outlineLevelCol="1" x14ac:dyDescent="0.2"/>
  <cols>
    <col min="1" max="1" width="2.140625" style="1" customWidth="1"/>
    <col min="2" max="2" width="1.28515625" style="1" customWidth="1"/>
    <col min="3" max="3" width="53.42578125" style="1" customWidth="1"/>
    <col min="4" max="4" width="11.7109375" style="1" customWidth="1"/>
    <col min="5" max="5" width="17.7109375" style="1" customWidth="1"/>
    <col min="6" max="6" width="56.7109375" style="1" customWidth="1"/>
    <col min="7" max="7" width="1.42578125" style="1" customWidth="1"/>
    <col min="8" max="8" width="1.7109375" style="1" customWidth="1"/>
    <col min="9" max="9" width="8.42578125" style="1" hidden="1" customWidth="1" outlineLevel="1"/>
    <col min="10" max="10" width="15.28515625" style="1" hidden="1" customWidth="1" outlineLevel="1"/>
    <col min="11" max="13" width="9.140625" style="1" hidden="1" customWidth="1" outlineLevel="1"/>
    <col min="14" max="14" width="10.140625" style="1" hidden="1" customWidth="1" outlineLevel="1"/>
    <col min="15" max="19" width="9.140625" style="1" hidden="1" customWidth="1" outlineLevel="1"/>
    <col min="20" max="20" width="23.28515625" style="1" hidden="1" customWidth="1" outlineLevel="1"/>
    <col min="21" max="21" width="9.140625" style="1" hidden="1" customWidth="1" outlineLevel="1"/>
    <col min="22" max="22" width="9.140625" style="1" collapsed="1"/>
    <col min="23" max="28" width="9.140625" style="1" hidden="1" customWidth="1" outlineLevel="1"/>
    <col min="29" max="29" width="9.140625" style="1" collapsed="1"/>
    <col min="30" max="30" width="22.7109375" style="1" customWidth="1"/>
    <col min="31" max="31" width="11" style="1" bestFit="1" customWidth="1"/>
    <col min="32" max="32" width="12.85546875" style="1" customWidth="1"/>
    <col min="33" max="33" width="9.140625" style="1"/>
    <col min="34" max="34" width="13" style="1" customWidth="1"/>
    <col min="35" max="35" width="17" style="1" customWidth="1"/>
    <col min="36" max="36" width="19.140625" style="1" customWidth="1"/>
    <col min="37" max="37" width="36.85546875" style="1" customWidth="1"/>
    <col min="38" max="38" width="13.7109375" style="1" customWidth="1"/>
    <col min="39" max="16384" width="9.140625" style="1"/>
  </cols>
  <sheetData>
    <row r="1" spans="1:41" ht="29.25" customHeight="1" thickBot="1" x14ac:dyDescent="0.25">
      <c r="A1" s="23"/>
      <c r="B1" s="2"/>
      <c r="C1" s="3"/>
      <c r="D1" s="3"/>
      <c r="E1" s="3"/>
      <c r="F1" s="349" t="s">
        <v>224</v>
      </c>
      <c r="G1" s="3"/>
      <c r="H1" s="24"/>
    </row>
    <row r="2" spans="1:41" ht="5.85" customHeight="1" x14ac:dyDescent="0.2">
      <c r="A2" s="23"/>
      <c r="B2" s="96"/>
      <c r="C2" s="97"/>
      <c r="D2" s="97"/>
      <c r="E2" s="97"/>
      <c r="F2" s="97"/>
      <c r="G2" s="98"/>
      <c r="H2" s="24"/>
    </row>
    <row r="3" spans="1:41" ht="12.75" x14ac:dyDescent="0.2">
      <c r="A3" s="23"/>
      <c r="B3" s="99"/>
      <c r="C3" s="5" t="s">
        <v>32</v>
      </c>
      <c r="D3" s="4"/>
      <c r="E3" s="348"/>
      <c r="F3" s="4"/>
      <c r="G3" s="100"/>
      <c r="H3" s="24"/>
    </row>
    <row r="4" spans="1:41" ht="4.9000000000000004" customHeight="1" x14ac:dyDescent="0.2">
      <c r="A4" s="23"/>
      <c r="B4" s="99"/>
      <c r="C4" s="38"/>
      <c r="D4" s="38"/>
      <c r="E4" s="38"/>
      <c r="F4" s="38"/>
      <c r="G4" s="100"/>
      <c r="H4" s="24"/>
    </row>
    <row r="5" spans="1:41" ht="12.4" customHeight="1" x14ac:dyDescent="0.2">
      <c r="A5" s="23"/>
      <c r="B5" s="101"/>
      <c r="C5" s="39" t="s">
        <v>4</v>
      </c>
      <c r="D5" s="40"/>
      <c r="E5" s="41" t="s">
        <v>33</v>
      </c>
      <c r="F5" s="42"/>
      <c r="G5" s="100"/>
      <c r="H5" s="24"/>
      <c r="AD5" s="23"/>
      <c r="AE5" s="23"/>
      <c r="AF5" s="23"/>
      <c r="AG5" s="23"/>
      <c r="AH5" s="23"/>
      <c r="AI5" s="23"/>
      <c r="AJ5" s="23"/>
      <c r="AK5" s="23"/>
      <c r="AL5" s="23"/>
      <c r="AM5" s="23"/>
      <c r="AN5" s="23"/>
      <c r="AO5" s="23"/>
    </row>
    <row r="6" spans="1:41" ht="12.4" customHeight="1" x14ac:dyDescent="0.2">
      <c r="A6" s="23"/>
      <c r="B6" s="102"/>
      <c r="C6" s="31" t="s">
        <v>12</v>
      </c>
      <c r="D6" s="75"/>
      <c r="E6" s="129">
        <f>'2. Avropsmall FKU'!H18</f>
        <v>0</v>
      </c>
      <c r="F6" s="34" t="s">
        <v>16</v>
      </c>
      <c r="G6" s="100"/>
      <c r="H6" s="24"/>
      <c r="AD6" s="324"/>
      <c r="AE6" s="23"/>
      <c r="AF6" s="23"/>
      <c r="AG6" s="23"/>
      <c r="AH6" s="23"/>
      <c r="AI6" s="23"/>
      <c r="AJ6" s="23"/>
      <c r="AK6" s="23"/>
      <c r="AL6" s="23"/>
      <c r="AM6" s="23"/>
      <c r="AN6" s="23"/>
      <c r="AO6" s="23"/>
    </row>
    <row r="7" spans="1:41" ht="12.4" customHeight="1" x14ac:dyDescent="0.25">
      <c r="A7" s="23"/>
      <c r="B7" s="102"/>
      <c r="C7" s="32" t="s">
        <v>13</v>
      </c>
      <c r="D7" s="76" t="s">
        <v>23</v>
      </c>
      <c r="E7" s="126">
        <f>'2. Avropsmall FKU'!F16</f>
        <v>0</v>
      </c>
      <c r="F7" s="35" t="s">
        <v>17</v>
      </c>
      <c r="G7" s="100"/>
      <c r="H7" s="24"/>
      <c r="I7"/>
      <c r="J7"/>
      <c r="K7"/>
      <c r="L7"/>
      <c r="M7"/>
      <c r="N7"/>
      <c r="O7"/>
      <c r="P7"/>
      <c r="Q7"/>
      <c r="R7"/>
      <c r="S7"/>
      <c r="T7"/>
      <c r="U7"/>
      <c r="V7"/>
      <c r="W7"/>
      <c r="AD7" s="23"/>
      <c r="AE7" s="324"/>
      <c r="AF7" s="325"/>
      <c r="AG7" s="23"/>
      <c r="AH7" s="23"/>
      <c r="AI7" s="23"/>
      <c r="AJ7" s="23"/>
      <c r="AK7" s="23"/>
      <c r="AL7" s="23"/>
      <c r="AM7" s="23"/>
      <c r="AN7" s="23"/>
      <c r="AO7" s="23"/>
    </row>
    <row r="8" spans="1:41" ht="12.4" customHeight="1" x14ac:dyDescent="0.25">
      <c r="A8" s="23"/>
      <c r="B8" s="102"/>
      <c r="C8" s="32" t="s">
        <v>26</v>
      </c>
      <c r="D8" s="76" t="s">
        <v>1</v>
      </c>
      <c r="E8" s="127">
        <f>'2. Avropsmall FKU'!D16</f>
        <v>0</v>
      </c>
      <c r="F8" s="35" t="s">
        <v>18</v>
      </c>
      <c r="G8" s="100"/>
      <c r="H8" s="24"/>
      <c r="I8"/>
      <c r="J8"/>
      <c r="K8"/>
      <c r="L8"/>
      <c r="M8"/>
      <c r="N8"/>
      <c r="O8"/>
      <c r="P8"/>
      <c r="Q8"/>
      <c r="R8"/>
      <c r="S8"/>
      <c r="T8"/>
      <c r="U8"/>
      <c r="V8"/>
      <c r="W8"/>
      <c r="AD8" s="23"/>
      <c r="AE8" s="23"/>
      <c r="AF8" s="324"/>
      <c r="AG8" s="325"/>
      <c r="AH8" s="23"/>
      <c r="AI8" s="23"/>
      <c r="AJ8" s="23"/>
      <c r="AK8" s="23"/>
      <c r="AL8" s="23"/>
      <c r="AM8" s="23"/>
      <c r="AN8" s="23"/>
      <c r="AO8" s="23"/>
    </row>
    <row r="9" spans="1:41" ht="12.4" customHeight="1" x14ac:dyDescent="0.25">
      <c r="A9" s="23"/>
      <c r="B9" s="102"/>
      <c r="C9" s="32" t="s">
        <v>8</v>
      </c>
      <c r="D9" s="76" t="s">
        <v>213</v>
      </c>
      <c r="E9" s="132">
        <f>'2. Avropsmall FKU'!D18</f>
        <v>0</v>
      </c>
      <c r="F9" s="35"/>
      <c r="G9" s="100"/>
      <c r="H9" s="24"/>
      <c r="I9"/>
      <c r="J9"/>
      <c r="K9"/>
      <c r="L9"/>
      <c r="M9"/>
      <c r="N9"/>
      <c r="O9"/>
      <c r="P9"/>
      <c r="Q9"/>
      <c r="R9"/>
      <c r="S9"/>
      <c r="T9"/>
      <c r="U9"/>
      <c r="V9"/>
      <c r="W9"/>
      <c r="AD9" s="23"/>
      <c r="AE9" s="23"/>
      <c r="AF9" s="326"/>
      <c r="AG9" s="324"/>
      <c r="AH9" s="327"/>
      <c r="AI9" s="326"/>
      <c r="AJ9" s="23"/>
      <c r="AK9" s="23"/>
      <c r="AL9" s="23"/>
      <c r="AM9" s="23"/>
      <c r="AN9" s="23"/>
      <c r="AO9" s="23"/>
    </row>
    <row r="10" spans="1:41" ht="12.4" customHeight="1" x14ac:dyDescent="0.2">
      <c r="A10" s="23"/>
      <c r="B10" s="102"/>
      <c r="C10" s="32" t="s">
        <v>6</v>
      </c>
      <c r="D10" s="76" t="s">
        <v>5</v>
      </c>
      <c r="E10" s="126">
        <f>'2. Avropsmall FKU'!B16</f>
        <v>0</v>
      </c>
      <c r="F10" s="35" t="s">
        <v>25</v>
      </c>
      <c r="G10" s="100"/>
      <c r="H10" s="24"/>
      <c r="J10"/>
      <c r="M10"/>
      <c r="N10"/>
      <c r="O10"/>
      <c r="P10"/>
      <c r="Q10"/>
      <c r="R10"/>
      <c r="S10"/>
      <c r="T10"/>
      <c r="U10"/>
      <c r="V10"/>
      <c r="W10"/>
      <c r="AD10" s="23"/>
      <c r="AE10" s="23"/>
      <c r="AF10" s="23"/>
      <c r="AG10" s="23"/>
      <c r="AH10" s="324"/>
      <c r="AI10" s="23"/>
      <c r="AJ10" s="23"/>
      <c r="AK10" s="23"/>
      <c r="AL10" s="23"/>
      <c r="AM10" s="23"/>
      <c r="AN10" s="23"/>
      <c r="AO10" s="23"/>
    </row>
    <row r="11" spans="1:41" ht="11.65" customHeight="1" x14ac:dyDescent="0.2">
      <c r="A11" s="23"/>
      <c r="B11" s="102"/>
      <c r="C11" s="33" t="s">
        <v>14</v>
      </c>
      <c r="D11" s="77" t="s">
        <v>1</v>
      </c>
      <c r="E11" s="187">
        <f>'2. Avropsmall FKU'!H16</f>
        <v>0</v>
      </c>
      <c r="F11" s="36" t="s">
        <v>126</v>
      </c>
      <c r="G11" s="100"/>
      <c r="H11" s="24"/>
      <c r="I11"/>
      <c r="J11"/>
      <c r="K11"/>
      <c r="L11"/>
      <c r="M11"/>
      <c r="N11"/>
      <c r="O11"/>
      <c r="P11"/>
      <c r="Q11"/>
      <c r="R11"/>
      <c r="S11"/>
      <c r="T11"/>
      <c r="U11"/>
      <c r="V11"/>
      <c r="W11"/>
      <c r="AD11" s="23"/>
      <c r="AE11" s="23"/>
      <c r="AF11" s="23"/>
      <c r="AG11" s="23"/>
      <c r="AH11" s="23"/>
      <c r="AI11" s="324"/>
      <c r="AJ11" s="23"/>
      <c r="AK11" s="23"/>
      <c r="AL11" s="23"/>
      <c r="AM11" s="23"/>
      <c r="AN11" s="23"/>
      <c r="AO11" s="23"/>
    </row>
    <row r="12" spans="1:41" ht="11.65" customHeight="1" x14ac:dyDescent="0.2">
      <c r="A12" s="23"/>
      <c r="B12" s="102"/>
      <c r="C12" s="43" t="s">
        <v>15</v>
      </c>
      <c r="D12" s="78"/>
      <c r="E12" s="130">
        <f>'2. Avropsmall FKU'!F18</f>
        <v>0</v>
      </c>
      <c r="F12" s="37"/>
      <c r="G12" s="100"/>
      <c r="H12" s="24"/>
      <c r="I12"/>
      <c r="J12"/>
      <c r="K12"/>
      <c r="L12"/>
      <c r="M12"/>
      <c r="N12"/>
      <c r="O12"/>
      <c r="P12"/>
      <c r="Q12"/>
      <c r="R12"/>
      <c r="S12"/>
      <c r="T12"/>
      <c r="U12"/>
      <c r="V12"/>
      <c r="W12"/>
      <c r="AD12" s="23"/>
      <c r="AE12" s="23"/>
      <c r="AF12" s="23"/>
      <c r="AG12" s="23"/>
      <c r="AH12" s="23"/>
      <c r="AI12" s="23"/>
      <c r="AJ12" s="324"/>
      <c r="AK12" s="23"/>
      <c r="AL12" s="23"/>
      <c r="AM12" s="23"/>
      <c r="AN12" s="23"/>
      <c r="AO12" s="23"/>
    </row>
    <row r="13" spans="1:41" ht="13.15" customHeight="1" x14ac:dyDescent="0.2">
      <c r="A13" s="23"/>
      <c r="B13" s="101"/>
      <c r="C13" s="27"/>
      <c r="D13" s="79"/>
      <c r="E13" s="19"/>
      <c r="F13" s="19"/>
      <c r="G13" s="103"/>
      <c r="H13" s="24"/>
      <c r="I13"/>
      <c r="J13"/>
      <c r="K13"/>
      <c r="L13"/>
      <c r="M13"/>
      <c r="N13"/>
      <c r="O13"/>
      <c r="P13"/>
      <c r="Q13"/>
      <c r="R13"/>
      <c r="S13"/>
      <c r="T13"/>
      <c r="U13"/>
      <c r="V13"/>
      <c r="W13"/>
      <c r="AD13" s="23"/>
      <c r="AE13" s="23"/>
      <c r="AF13" s="23"/>
      <c r="AG13" s="23"/>
      <c r="AH13" s="23"/>
      <c r="AI13" s="23"/>
      <c r="AJ13" s="23"/>
      <c r="AK13" s="324"/>
      <c r="AL13" s="23"/>
      <c r="AM13" s="324"/>
      <c r="AN13" s="23"/>
      <c r="AO13" s="23"/>
    </row>
    <row r="14" spans="1:41" ht="12.4" customHeight="1" x14ac:dyDescent="0.2">
      <c r="A14" s="23"/>
      <c r="B14" s="101"/>
      <c r="C14" s="39" t="s">
        <v>34</v>
      </c>
      <c r="D14" s="80"/>
      <c r="E14" s="41"/>
      <c r="F14" s="42"/>
      <c r="G14" s="103"/>
      <c r="H14" s="24"/>
      <c r="I14"/>
      <c r="J14"/>
      <c r="K14"/>
      <c r="L14"/>
      <c r="M14"/>
      <c r="N14"/>
      <c r="O14"/>
      <c r="P14"/>
      <c r="Q14"/>
      <c r="R14"/>
      <c r="S14"/>
      <c r="T14"/>
      <c r="U14"/>
      <c r="V14"/>
      <c r="W14"/>
      <c r="AD14" s="23"/>
      <c r="AE14" s="23"/>
      <c r="AF14" s="23"/>
      <c r="AG14" s="23"/>
      <c r="AH14" s="23"/>
      <c r="AI14" s="23"/>
      <c r="AJ14" s="23"/>
      <c r="AK14" s="324"/>
      <c r="AL14" s="23"/>
      <c r="AM14" s="23"/>
      <c r="AN14" s="23"/>
      <c r="AO14" s="23"/>
    </row>
    <row r="15" spans="1:41" ht="11.65" customHeight="1" x14ac:dyDescent="0.2">
      <c r="A15" s="23"/>
      <c r="B15" s="101"/>
      <c r="C15" s="44" t="s">
        <v>9</v>
      </c>
      <c r="D15" s="81"/>
      <c r="E15" s="128" t="str">
        <f>IF('3. Svarsmall FKU'!D10="","",'3. Svarsmall FKU'!D10)</f>
        <v/>
      </c>
      <c r="F15" s="62"/>
      <c r="G15" s="103"/>
      <c r="H15" s="24"/>
      <c r="I15"/>
      <c r="J15"/>
      <c r="K15"/>
      <c r="L15"/>
      <c r="M15"/>
      <c r="N15"/>
      <c r="O15"/>
      <c r="P15"/>
      <c r="Q15"/>
      <c r="R15"/>
      <c r="S15"/>
      <c r="T15"/>
      <c r="U15"/>
      <c r="V15"/>
      <c r="W15"/>
      <c r="AD15" s="23"/>
      <c r="AE15" s="23"/>
      <c r="AF15" s="328"/>
      <c r="AG15" s="23"/>
      <c r="AH15" s="23"/>
      <c r="AI15" s="23"/>
      <c r="AJ15" s="23"/>
      <c r="AK15" s="23"/>
      <c r="AL15" s="23"/>
      <c r="AM15" s="23"/>
      <c r="AN15" s="23"/>
      <c r="AO15" s="23"/>
    </row>
    <row r="16" spans="1:41" ht="11.65" customHeight="1" x14ac:dyDescent="0.2">
      <c r="A16" s="23"/>
      <c r="B16" s="104"/>
      <c r="C16" s="25" t="s">
        <v>230</v>
      </c>
      <c r="D16" s="74" t="s">
        <v>0</v>
      </c>
      <c r="E16" s="135">
        <f>'3. Svarsmall FKU'!B12</f>
        <v>0</v>
      </c>
      <c r="F16" s="64"/>
      <c r="G16" s="103"/>
      <c r="H16" s="24"/>
      <c r="I16"/>
      <c r="J16"/>
      <c r="K16"/>
      <c r="L16"/>
      <c r="M16"/>
      <c r="N16"/>
      <c r="O16"/>
      <c r="P16"/>
      <c r="Q16"/>
      <c r="R16"/>
      <c r="S16"/>
      <c r="T16"/>
      <c r="U16"/>
      <c r="V16"/>
      <c r="W16"/>
      <c r="AD16" s="23"/>
      <c r="AE16" s="23"/>
      <c r="AF16" s="23"/>
      <c r="AG16" s="23"/>
      <c r="AH16" s="23"/>
      <c r="AI16" s="23"/>
      <c r="AJ16" s="23"/>
      <c r="AK16" s="23"/>
      <c r="AL16" s="23"/>
      <c r="AM16" s="23"/>
      <c r="AN16" s="23"/>
      <c r="AO16" s="23"/>
    </row>
    <row r="17" spans="1:41" ht="11.65" customHeight="1" x14ac:dyDescent="0.2">
      <c r="A17" s="23"/>
      <c r="B17" s="104"/>
      <c r="C17" s="25" t="str">
        <f>IF(LEFT(E18,2)="El","Inköpspris inkl moms jämförbar bensin/diesel (för hybrid och gas)","")</f>
        <v/>
      </c>
      <c r="D17" s="74"/>
      <c r="E17" s="135">
        <f>'3. Svarsmall FKU'!H12</f>
        <v>0</v>
      </c>
      <c r="F17" s="64"/>
      <c r="G17" s="103"/>
      <c r="H17" s="24"/>
      <c r="I17"/>
      <c r="J17"/>
      <c r="K17"/>
      <c r="L17"/>
      <c r="M17"/>
      <c r="N17"/>
      <c r="O17"/>
      <c r="P17"/>
      <c r="Q17"/>
      <c r="R17"/>
      <c r="S17"/>
      <c r="T17"/>
      <c r="U17"/>
      <c r="V17"/>
      <c r="W17"/>
      <c r="AD17" s="23"/>
      <c r="AE17" s="23"/>
      <c r="AF17" s="23"/>
      <c r="AG17" s="23"/>
      <c r="AH17" s="23"/>
      <c r="AI17" s="23"/>
      <c r="AJ17" s="23"/>
      <c r="AK17" s="23"/>
      <c r="AL17" s="23"/>
      <c r="AM17" s="23"/>
      <c r="AN17" s="23"/>
      <c r="AO17" s="23"/>
    </row>
    <row r="18" spans="1:41" ht="11.65" customHeight="1" x14ac:dyDescent="0.2">
      <c r="A18" s="23"/>
      <c r="B18" s="104"/>
      <c r="C18" s="25" t="s">
        <v>44</v>
      </c>
      <c r="D18" s="74"/>
      <c r="E18" s="131">
        <f>'2. Avropsmall FKU'!B18</f>
        <v>0</v>
      </c>
      <c r="F18" s="64"/>
      <c r="G18" s="103"/>
      <c r="H18" s="24"/>
      <c r="I18"/>
      <c r="J18"/>
      <c r="K18"/>
      <c r="L18"/>
      <c r="M18"/>
      <c r="N18"/>
      <c r="O18"/>
      <c r="P18"/>
      <c r="Q18"/>
      <c r="R18"/>
      <c r="S18"/>
      <c r="T18"/>
      <c r="U18"/>
      <c r="V18"/>
      <c r="W18"/>
      <c r="AD18" s="23"/>
      <c r="AE18" s="23"/>
      <c r="AF18" s="23"/>
      <c r="AG18" s="23"/>
      <c r="AH18" s="23"/>
      <c r="AI18" s="23"/>
      <c r="AJ18" s="23"/>
      <c r="AK18" s="23"/>
      <c r="AL18" s="23"/>
      <c r="AM18" s="23"/>
      <c r="AN18" s="23"/>
      <c r="AO18" s="23"/>
    </row>
    <row r="19" spans="1:41" ht="11.65" customHeight="1" x14ac:dyDescent="0.2">
      <c r="A19" s="23"/>
      <c r="B19" s="104"/>
      <c r="C19" s="25" t="s">
        <v>54</v>
      </c>
      <c r="D19" s="74" t="s">
        <v>43</v>
      </c>
      <c r="E19" s="323">
        <f>'3. Svarsmall FKU'!D14</f>
        <v>0</v>
      </c>
      <c r="F19" s="330" t="s">
        <v>210</v>
      </c>
      <c r="G19" s="103"/>
      <c r="H19" s="24"/>
      <c r="I19"/>
      <c r="J19"/>
      <c r="K19"/>
      <c r="L19"/>
      <c r="M19"/>
      <c r="N19"/>
      <c r="O19"/>
      <c r="P19"/>
      <c r="Q19"/>
      <c r="R19"/>
      <c r="S19"/>
      <c r="T19"/>
      <c r="U19"/>
      <c r="V19"/>
      <c r="W19"/>
      <c r="AD19" s="23"/>
      <c r="AE19" s="23"/>
      <c r="AF19" s="23"/>
      <c r="AG19" s="23"/>
      <c r="AH19" s="23"/>
      <c r="AI19" s="23"/>
      <c r="AJ19" s="23"/>
      <c r="AK19" s="23"/>
      <c r="AL19" s="23"/>
      <c r="AM19" s="23"/>
      <c r="AN19" s="23"/>
      <c r="AO19" s="23"/>
    </row>
    <row r="20" spans="1:41" ht="12.4" customHeight="1" x14ac:dyDescent="0.2">
      <c r="A20" s="23"/>
      <c r="B20" s="101"/>
      <c r="C20" s="25" t="s">
        <v>7</v>
      </c>
      <c r="D20" s="143" t="str">
        <f>IF(E18="Annat gasbränsle än gasol","kg/100 km","kg/100 km")</f>
        <v>kg/100 km</v>
      </c>
      <c r="E20" s="134">
        <f>'3. Svarsmall FKU'!H14</f>
        <v>0</v>
      </c>
      <c r="F20" s="64"/>
      <c r="G20" s="103"/>
      <c r="H20" s="24"/>
      <c r="I20"/>
      <c r="J20"/>
      <c r="K20"/>
      <c r="L20"/>
      <c r="M20"/>
      <c r="N20"/>
      <c r="O20"/>
      <c r="P20"/>
      <c r="Q20"/>
      <c r="R20"/>
      <c r="S20"/>
      <c r="T20"/>
      <c r="U20"/>
      <c r="V20"/>
      <c r="W20"/>
      <c r="AD20" s="23"/>
      <c r="AE20" s="23"/>
      <c r="AF20" s="23"/>
      <c r="AG20" s="23"/>
      <c r="AH20" s="23"/>
      <c r="AI20" s="23"/>
      <c r="AJ20" s="23"/>
      <c r="AK20" s="23"/>
      <c r="AL20" s="23"/>
      <c r="AM20" s="23"/>
      <c r="AN20" s="23"/>
      <c r="AO20" s="23"/>
    </row>
    <row r="21" spans="1:41" ht="2.85" hidden="1" customHeight="1" x14ac:dyDescent="0.2">
      <c r="A21" s="23"/>
      <c r="B21" s="101"/>
      <c r="C21" s="28"/>
      <c r="D21" s="82"/>
      <c r="E21" s="6"/>
      <c r="F21" s="63"/>
      <c r="G21" s="106"/>
      <c r="H21" s="24"/>
      <c r="I21"/>
      <c r="J21"/>
      <c r="K21"/>
      <c r="L21"/>
      <c r="M21"/>
      <c r="N21"/>
      <c r="O21"/>
      <c r="P21"/>
      <c r="Q21"/>
      <c r="R21"/>
      <c r="S21"/>
      <c r="T21"/>
      <c r="U21"/>
      <c r="V21"/>
      <c r="W21"/>
      <c r="AD21" s="23"/>
      <c r="AE21" s="23"/>
      <c r="AF21" s="23"/>
      <c r="AG21" s="23"/>
      <c r="AH21" s="23"/>
      <c r="AI21" s="23"/>
      <c r="AJ21" s="23"/>
      <c r="AK21" s="23"/>
      <c r="AL21" s="23"/>
      <c r="AM21" s="23"/>
      <c r="AN21" s="23"/>
      <c r="AO21" s="23"/>
    </row>
    <row r="22" spans="1:41" ht="11.65" customHeight="1" x14ac:dyDescent="0.2">
      <c r="A22" s="23"/>
      <c r="B22" s="101"/>
      <c r="C22" s="10" t="s">
        <v>29</v>
      </c>
      <c r="D22" s="83"/>
      <c r="E22" s="21">
        <f>(E20/10)*E10*E9</f>
        <v>0</v>
      </c>
      <c r="F22" s="64"/>
      <c r="G22" s="106"/>
      <c r="H22" s="24"/>
      <c r="I22"/>
      <c r="J22"/>
      <c r="K22"/>
      <c r="L22"/>
      <c r="M22"/>
      <c r="N22"/>
      <c r="O22"/>
      <c r="P22"/>
      <c r="Q22"/>
      <c r="R22"/>
      <c r="S22"/>
      <c r="T22"/>
      <c r="U22"/>
      <c r="V22"/>
      <c r="W22"/>
      <c r="AD22" s="23"/>
      <c r="AE22" s="23"/>
      <c r="AF22" s="23"/>
      <c r="AG22" s="23"/>
      <c r="AH22" s="23"/>
      <c r="AI22" s="23"/>
      <c r="AJ22" s="23"/>
      <c r="AK22" s="23"/>
      <c r="AL22" s="23"/>
      <c r="AM22" s="23"/>
      <c r="AN22" s="23"/>
      <c r="AO22" s="23"/>
    </row>
    <row r="23" spans="1:41" ht="10.5" customHeight="1" x14ac:dyDescent="0.2">
      <c r="A23" s="23"/>
      <c r="B23" s="104"/>
      <c r="C23" s="68" t="s">
        <v>232</v>
      </c>
      <c r="D23" s="84"/>
      <c r="E23" s="70">
        <f>E22-PV(E8,E7-1,((E20/10)*E10*E9))</f>
        <v>0</v>
      </c>
      <c r="F23" s="71"/>
      <c r="G23" s="107"/>
      <c r="H23" s="24"/>
      <c r="I23"/>
      <c r="J23"/>
      <c r="K23"/>
      <c r="L23"/>
      <c r="M23"/>
      <c r="N23"/>
      <c r="O23"/>
      <c r="P23"/>
      <c r="Q23"/>
      <c r="R23"/>
      <c r="S23"/>
      <c r="T23"/>
      <c r="U23"/>
      <c r="V23"/>
      <c r="W23"/>
      <c r="AD23" s="23"/>
      <c r="AE23" s="23"/>
      <c r="AF23" s="23"/>
      <c r="AG23" s="23"/>
      <c r="AH23" s="23"/>
      <c r="AI23" s="23"/>
      <c r="AJ23" s="23"/>
      <c r="AK23" s="23"/>
      <c r="AL23" s="23"/>
      <c r="AM23" s="23"/>
      <c r="AN23" s="23"/>
      <c r="AO23" s="23"/>
    </row>
    <row r="24" spans="1:41" ht="5.65" customHeight="1" x14ac:dyDescent="0.2">
      <c r="A24" s="23"/>
      <c r="B24" s="101"/>
      <c r="C24" s="67"/>
      <c r="D24" s="85"/>
      <c r="E24" s="69"/>
      <c r="F24" s="69"/>
      <c r="G24" s="106"/>
      <c r="H24" s="24"/>
      <c r="I24"/>
      <c r="J24"/>
      <c r="K24"/>
      <c r="L24"/>
      <c r="M24"/>
      <c r="N24"/>
      <c r="O24"/>
      <c r="P24"/>
      <c r="Q24"/>
      <c r="R24"/>
      <c r="S24"/>
      <c r="T24"/>
      <c r="U24"/>
      <c r="V24"/>
      <c r="W24"/>
      <c r="AD24" s="23"/>
      <c r="AE24" s="23"/>
      <c r="AF24" s="23"/>
      <c r="AG24" s="23"/>
      <c r="AH24" s="23"/>
      <c r="AI24" s="23"/>
      <c r="AJ24" s="23"/>
      <c r="AK24" s="23"/>
      <c r="AL24" s="23"/>
      <c r="AM24" s="23"/>
      <c r="AN24" s="23"/>
      <c r="AO24" s="23"/>
    </row>
    <row r="25" spans="1:41" ht="12.4" customHeight="1" x14ac:dyDescent="0.2">
      <c r="A25" s="23"/>
      <c r="B25" s="102"/>
      <c r="C25" s="50" t="s">
        <v>58</v>
      </c>
      <c r="D25" s="86"/>
      <c r="E25" s="49"/>
      <c r="F25" s="42"/>
      <c r="G25" s="105"/>
      <c r="H25" s="24"/>
      <c r="I25"/>
      <c r="J25"/>
      <c r="K25"/>
      <c r="L25"/>
      <c r="M25"/>
      <c r="N25"/>
      <c r="O25"/>
      <c r="P25"/>
      <c r="Q25"/>
      <c r="R25"/>
      <c r="S25"/>
      <c r="T25"/>
      <c r="U25"/>
      <c r="V25"/>
      <c r="W25"/>
      <c r="AD25" s="23"/>
      <c r="AE25" s="23"/>
      <c r="AF25" s="23"/>
      <c r="AG25" s="23"/>
      <c r="AH25" s="23"/>
      <c r="AI25" s="23"/>
      <c r="AJ25" s="23"/>
      <c r="AK25" s="23"/>
      <c r="AL25" s="23"/>
      <c r="AM25" s="23"/>
      <c r="AN25" s="23"/>
      <c r="AO25" s="23"/>
    </row>
    <row r="26" spans="1:41" ht="1.1499999999999999" customHeight="1" x14ac:dyDescent="0.2">
      <c r="A26" s="23"/>
      <c r="B26" s="101"/>
      <c r="C26" s="48" t="s">
        <v>30</v>
      </c>
      <c r="D26" s="87" t="s">
        <v>24</v>
      </c>
      <c r="E26" s="116"/>
      <c r="F26" s="47" t="str">
        <f>IFERROR(IF(AND(E26*1&gt;0,E27*1&gt;0),"Välj endast ett beräkningssätt",""),"")</f>
        <v/>
      </c>
      <c r="G26" s="105"/>
      <c r="H26" s="24"/>
      <c r="I26"/>
      <c r="J26"/>
      <c r="K26"/>
      <c r="L26"/>
      <c r="M26"/>
      <c r="N26"/>
      <c r="O26"/>
      <c r="P26"/>
      <c r="Q26"/>
      <c r="R26"/>
      <c r="S26"/>
      <c r="T26"/>
      <c r="U26"/>
      <c r="V26"/>
      <c r="W26"/>
      <c r="AD26" s="23"/>
      <c r="AE26" s="23"/>
      <c r="AF26" s="23"/>
      <c r="AG26" s="23"/>
      <c r="AH26" s="23"/>
      <c r="AI26" s="23"/>
      <c r="AJ26" s="23"/>
      <c r="AK26" s="23"/>
      <c r="AL26" s="23"/>
      <c r="AM26" s="23"/>
      <c r="AN26" s="23"/>
      <c r="AO26" s="23"/>
    </row>
    <row r="27" spans="1:41" ht="13.35" customHeight="1" x14ac:dyDescent="0.2">
      <c r="A27" s="23"/>
      <c r="B27" s="101"/>
      <c r="C27" s="25" t="s">
        <v>20</v>
      </c>
      <c r="D27" s="88" t="s">
        <v>24</v>
      </c>
      <c r="E27" s="133">
        <f>'3. Svarsmall FKU'!F14</f>
        <v>0</v>
      </c>
      <c r="F27" s="22"/>
      <c r="G27" s="105"/>
      <c r="H27" s="24"/>
      <c r="I27"/>
      <c r="J27"/>
      <c r="K27"/>
      <c r="L27"/>
      <c r="M27"/>
      <c r="N27"/>
      <c r="O27"/>
      <c r="P27"/>
      <c r="Q27"/>
      <c r="R27"/>
      <c r="S27"/>
      <c r="T27"/>
      <c r="U27"/>
      <c r="V27"/>
      <c r="W27"/>
      <c r="AD27" s="23"/>
      <c r="AE27" s="23"/>
      <c r="AF27" s="23"/>
      <c r="AG27" s="23"/>
      <c r="AH27" s="23"/>
      <c r="AI27" s="23"/>
      <c r="AJ27" s="23"/>
      <c r="AK27" s="23"/>
      <c r="AL27" s="23"/>
      <c r="AM27" s="23"/>
      <c r="AN27" s="23"/>
      <c r="AO27" s="23"/>
    </row>
    <row r="28" spans="1:41" ht="2.85" hidden="1" customHeight="1" x14ac:dyDescent="0.2">
      <c r="A28" s="23"/>
      <c r="B28" s="101"/>
      <c r="C28" s="26" t="s">
        <v>31</v>
      </c>
      <c r="D28" s="89"/>
      <c r="E28" s="20">
        <f>IFERROR(IF(AND(E26*1&gt;0,E27*1&gt;0),"Välj endast ett beräkningssätt",IF(E26*1&gt;0,E26,E27)),E27)</f>
        <v>0</v>
      </c>
      <c r="F28" s="11"/>
      <c r="G28" s="105"/>
      <c r="H28" s="24"/>
      <c r="I28"/>
      <c r="J28"/>
      <c r="K28"/>
      <c r="L28"/>
      <c r="M28"/>
      <c r="N28"/>
      <c r="O28"/>
      <c r="P28"/>
      <c r="Q28"/>
      <c r="R28"/>
      <c r="S28"/>
      <c r="T28"/>
      <c r="U28"/>
      <c r="V28"/>
      <c r="W28"/>
      <c r="AD28" s="23"/>
      <c r="AE28" s="23"/>
      <c r="AF28" s="23"/>
      <c r="AG28" s="23"/>
      <c r="AH28" s="23"/>
      <c r="AI28" s="23"/>
      <c r="AJ28" s="23"/>
      <c r="AK28" s="23"/>
      <c r="AL28" s="23"/>
      <c r="AM28" s="23"/>
      <c r="AN28" s="23"/>
      <c r="AO28" s="23"/>
    </row>
    <row r="29" spans="1:41" ht="11.65" customHeight="1" x14ac:dyDescent="0.2">
      <c r="A29" s="23"/>
      <c r="B29" s="104"/>
      <c r="C29" s="66" t="s">
        <v>231</v>
      </c>
      <c r="D29" s="90"/>
      <c r="E29" s="115">
        <f>IFERROR(-PV(E8,E7,E28),"Välj endast ett beräkningssätt")</f>
        <v>0</v>
      </c>
      <c r="F29" s="15"/>
      <c r="G29" s="107"/>
      <c r="H29" s="24"/>
      <c r="I29"/>
      <c r="J29"/>
      <c r="K29"/>
      <c r="L29"/>
      <c r="M29"/>
      <c r="N29"/>
      <c r="O29"/>
      <c r="P29"/>
      <c r="Q29"/>
      <c r="R29"/>
      <c r="S29"/>
      <c r="T29"/>
      <c r="U29"/>
      <c r="V29"/>
      <c r="W29"/>
      <c r="AD29" s="23"/>
      <c r="AE29" s="23"/>
      <c r="AF29" s="23"/>
      <c r="AG29" s="23"/>
      <c r="AH29" s="23"/>
      <c r="AI29" s="23"/>
      <c r="AJ29" s="23"/>
      <c r="AK29" s="23"/>
      <c r="AL29" s="23"/>
      <c r="AM29" s="23"/>
      <c r="AN29" s="23"/>
      <c r="AO29" s="23"/>
    </row>
    <row r="30" spans="1:41" ht="5.65" customHeight="1" x14ac:dyDescent="0.2">
      <c r="A30" s="23"/>
      <c r="B30" s="101"/>
      <c r="C30" s="45"/>
      <c r="D30" s="91"/>
      <c r="E30" s="46"/>
      <c r="F30" s="46"/>
      <c r="G30" s="106"/>
      <c r="H30" s="24"/>
      <c r="I30"/>
      <c r="J30"/>
      <c r="K30"/>
      <c r="L30"/>
      <c r="M30"/>
      <c r="N30"/>
      <c r="O30"/>
      <c r="P30"/>
      <c r="Q30"/>
      <c r="R30"/>
      <c r="S30"/>
      <c r="T30"/>
      <c r="U30"/>
      <c r="V30"/>
      <c r="W30"/>
      <c r="AD30" s="23"/>
      <c r="AE30" s="23"/>
      <c r="AF30" s="23"/>
      <c r="AG30" s="23"/>
      <c r="AH30" s="23"/>
      <c r="AI30" s="23"/>
      <c r="AJ30" s="23"/>
      <c r="AK30" s="23"/>
      <c r="AL30" s="23"/>
      <c r="AM30" s="23"/>
      <c r="AN30" s="23"/>
      <c r="AO30" s="23"/>
    </row>
    <row r="31" spans="1:41" ht="12.4" customHeight="1" x14ac:dyDescent="0.2">
      <c r="A31" s="23"/>
      <c r="B31" s="101"/>
      <c r="C31" s="39" t="s">
        <v>52</v>
      </c>
      <c r="D31" s="80"/>
      <c r="E31" s="41"/>
      <c r="F31" s="42"/>
      <c r="G31" s="105"/>
      <c r="H31" s="24"/>
      <c r="I31"/>
      <c r="J31"/>
      <c r="K31"/>
      <c r="L31"/>
      <c r="M31"/>
      <c r="N31"/>
      <c r="O31"/>
      <c r="P31"/>
      <c r="Q31"/>
      <c r="R31"/>
      <c r="S31"/>
      <c r="T31"/>
      <c r="U31"/>
      <c r="V31"/>
      <c r="W31"/>
      <c r="AD31" s="23"/>
      <c r="AE31" s="23"/>
      <c r="AF31" s="23"/>
      <c r="AG31" s="23"/>
      <c r="AH31" s="23"/>
      <c r="AI31" s="23"/>
      <c r="AJ31" s="23"/>
      <c r="AK31" s="23"/>
      <c r="AL31" s="23"/>
      <c r="AM31" s="23"/>
      <c r="AN31" s="23"/>
      <c r="AO31" s="23"/>
    </row>
    <row r="32" spans="1:41" ht="12.4" customHeight="1" x14ac:dyDescent="0.2">
      <c r="A32" s="23"/>
      <c r="B32" s="101"/>
      <c r="C32" s="44" t="s">
        <v>222</v>
      </c>
      <c r="D32" s="81"/>
      <c r="E32" s="7">
        <f>'3. Svarsmall FKU'!E12</f>
        <v>0</v>
      </c>
      <c r="F32" s="62"/>
      <c r="G32" s="105"/>
      <c r="H32" s="24"/>
      <c r="I32"/>
      <c r="J32"/>
      <c r="K32"/>
      <c r="L32"/>
      <c r="M32"/>
      <c r="N32"/>
      <c r="O32"/>
      <c r="P32"/>
      <c r="Q32"/>
      <c r="R32"/>
      <c r="S32"/>
      <c r="T32"/>
      <c r="U32"/>
      <c r="V32"/>
      <c r="W32"/>
      <c r="AD32" s="23"/>
      <c r="AE32" s="23"/>
      <c r="AF32" s="23"/>
      <c r="AG32" s="23"/>
      <c r="AH32" s="23"/>
      <c r="AI32" s="23"/>
      <c r="AJ32" s="23"/>
      <c r="AK32" s="23"/>
      <c r="AL32" s="23"/>
      <c r="AM32" s="23"/>
      <c r="AN32" s="23"/>
      <c r="AO32" s="23"/>
    </row>
    <row r="33" spans="1:23" ht="11.65" customHeight="1" x14ac:dyDescent="0.2">
      <c r="A33" s="23"/>
      <c r="B33" s="101"/>
      <c r="C33" s="48" t="s">
        <v>56</v>
      </c>
      <c r="D33" s="87" t="s">
        <v>3</v>
      </c>
      <c r="E33" s="7">
        <f>'3. Svarsmall FKU'!J14</f>
        <v>0</v>
      </c>
      <c r="F33" s="13" t="s">
        <v>19</v>
      </c>
      <c r="G33" s="105"/>
      <c r="H33" s="24"/>
      <c r="I33"/>
      <c r="J33"/>
      <c r="K33"/>
      <c r="L33"/>
      <c r="M33"/>
      <c r="N33"/>
      <c r="O33"/>
      <c r="P33"/>
      <c r="Q33"/>
      <c r="R33"/>
      <c r="S33"/>
      <c r="T33"/>
      <c r="U33"/>
      <c r="V33"/>
      <c r="W33"/>
    </row>
    <row r="34" spans="1:23" ht="11.65" customHeight="1" x14ac:dyDescent="0.2">
      <c r="A34" s="23"/>
      <c r="B34" s="101"/>
      <c r="C34" s="72" t="s">
        <v>57</v>
      </c>
      <c r="D34" s="120" t="s">
        <v>3</v>
      </c>
      <c r="E34" s="117">
        <f>IF(OR(E18="El och bensin/diesel",E18="Annat gasbränsle än gasol",E18="Vätgasbil",    E18="Etanol E85",E18="Etanol"),360,0)</f>
        <v>0</v>
      </c>
      <c r="F34" s="119"/>
      <c r="G34" s="105"/>
      <c r="H34" s="24"/>
      <c r="I34"/>
      <c r="J34"/>
      <c r="L34"/>
      <c r="M34"/>
      <c r="N34"/>
      <c r="O34"/>
      <c r="P34"/>
      <c r="Q34"/>
      <c r="R34"/>
      <c r="S34"/>
      <c r="T34"/>
      <c r="U34"/>
      <c r="V34"/>
      <c r="W34"/>
    </row>
    <row r="35" spans="1:23" ht="11.65" customHeight="1" x14ac:dyDescent="0.2">
      <c r="A35" s="23"/>
      <c r="B35" s="101"/>
      <c r="C35" s="72" t="s">
        <v>40</v>
      </c>
      <c r="D35" s="92" t="s">
        <v>0</v>
      </c>
      <c r="E35" s="117">
        <f>MIN(IF(E18="Annat gasbränsle än gasol",10000,
IF(AND(E18="Vätgasbil", E19=0), 70000,
IF(E19&lt;=50,
(20000-300*E19)))),0.25*E32)</f>
        <v>0</v>
      </c>
      <c r="F35" s="13" t="s">
        <v>223</v>
      </c>
      <c r="G35" s="105"/>
      <c r="H35" s="24"/>
      <c r="I35"/>
      <c r="J35"/>
      <c r="K35"/>
      <c r="L35"/>
      <c r="M35"/>
      <c r="N35"/>
      <c r="O35"/>
      <c r="P35"/>
      <c r="Q35"/>
      <c r="R35"/>
      <c r="S35"/>
      <c r="T35"/>
      <c r="U35"/>
      <c r="V35"/>
      <c r="W35"/>
    </row>
    <row r="36" spans="1:23" ht="11.65" customHeight="1" x14ac:dyDescent="0.2">
      <c r="A36" s="23"/>
      <c r="B36" s="104"/>
      <c r="C36" s="72" t="s">
        <v>53</v>
      </c>
      <c r="D36" s="92" t="s">
        <v>3</v>
      </c>
      <c r="E36" s="117">
        <f>IF(OR(E18="Bensin",E18="Diesel"),
IF(E18="Bensin",IF(E19&lt;=75,360,
IF(AND(E19&gt;75,E19&lt;=125),360+(E19-75)*107,360+(125-75)*107+(E19-125)*132)),250
+
IF(E19&lt;=75,360+13.52*E19,IF(AND(E19&gt;75,E19&lt;=125),360+13.52*E19+(E19-75)*107,360+(125-75)*107+13.52*E19+(E19-125)*132))),0)</f>
        <v>0</v>
      </c>
      <c r="F36" s="65"/>
      <c r="G36" s="105"/>
      <c r="H36" s="24"/>
      <c r="I36"/>
      <c r="J36"/>
      <c r="K36"/>
      <c r="L36"/>
      <c r="M36"/>
      <c r="N36"/>
      <c r="O36"/>
      <c r="P36"/>
      <c r="Q36"/>
      <c r="R36"/>
      <c r="S36"/>
      <c r="T36"/>
      <c r="U36"/>
      <c r="V36"/>
      <c r="W36"/>
    </row>
    <row r="37" spans="1:23" ht="11.65" customHeight="1" x14ac:dyDescent="0.2">
      <c r="A37" s="23"/>
      <c r="B37" s="104"/>
      <c r="C37" s="73" t="s">
        <v>42</v>
      </c>
      <c r="D37" s="93"/>
      <c r="E37" s="52">
        <f>((-PV(E8,E7-1,E33))*-1-(+PV(E8,MIN(E7,3)-1,E33))-E34+PV(E8,E7-1,E34)-E36+PV(E8,MIN(E7,3)-1,E36)+E35)*-1</f>
        <v>0</v>
      </c>
      <c r="F37" s="53"/>
      <c r="G37" s="105"/>
      <c r="H37" s="24"/>
      <c r="I37"/>
      <c r="J37"/>
      <c r="K37"/>
      <c r="L37"/>
      <c r="M37"/>
      <c r="N37"/>
      <c r="O37"/>
      <c r="P37"/>
      <c r="Q37"/>
      <c r="R37"/>
      <c r="S37"/>
      <c r="T37"/>
      <c r="U37"/>
      <c r="V37"/>
      <c r="W37"/>
    </row>
    <row r="38" spans="1:23" ht="5.65" customHeight="1" x14ac:dyDescent="0.2">
      <c r="A38" s="23"/>
      <c r="B38" s="104"/>
      <c r="C38" s="54"/>
      <c r="D38" s="94"/>
      <c r="E38" s="55"/>
      <c r="F38" s="56"/>
      <c r="G38" s="107"/>
      <c r="H38" s="24"/>
      <c r="I38"/>
      <c r="J38"/>
      <c r="K38"/>
      <c r="L38"/>
      <c r="M38"/>
      <c r="N38"/>
      <c r="O38"/>
      <c r="P38"/>
      <c r="Q38"/>
      <c r="R38"/>
      <c r="S38"/>
      <c r="T38"/>
      <c r="U38"/>
      <c r="V38"/>
      <c r="W38"/>
    </row>
    <row r="39" spans="1:23" ht="11.65" customHeight="1" x14ac:dyDescent="0.2">
      <c r="A39" s="23"/>
      <c r="B39" s="101"/>
      <c r="C39" s="29" t="s">
        <v>27</v>
      </c>
      <c r="D39" s="95"/>
      <c r="E39" s="7">
        <f>E16*E11</f>
        <v>0</v>
      </c>
      <c r="F39" s="473" t="s">
        <v>55</v>
      </c>
      <c r="G39" s="108"/>
      <c r="H39" s="24"/>
      <c r="I39"/>
      <c r="J39" s="355"/>
      <c r="K39"/>
      <c r="L39"/>
      <c r="M39"/>
      <c r="N39"/>
      <c r="O39"/>
      <c r="P39"/>
      <c r="Q39"/>
      <c r="R39"/>
      <c r="S39"/>
      <c r="T39"/>
      <c r="U39"/>
      <c r="V39"/>
      <c r="W39"/>
    </row>
    <row r="40" spans="1:23" ht="11.65" customHeight="1" x14ac:dyDescent="0.2">
      <c r="A40" s="23"/>
      <c r="B40" s="101"/>
      <c r="C40" s="12" t="s">
        <v>28</v>
      </c>
      <c r="D40" s="87"/>
      <c r="E40" s="7">
        <f>'3. Svarsmall FKU'!B14</f>
        <v>0</v>
      </c>
      <c r="F40" s="474"/>
      <c r="G40" s="109"/>
      <c r="H40" s="24"/>
      <c r="I40"/>
      <c r="J40"/>
      <c r="K40"/>
      <c r="L40"/>
      <c r="M40"/>
      <c r="N40"/>
      <c r="O40"/>
      <c r="P40"/>
      <c r="Q40"/>
      <c r="R40"/>
      <c r="S40"/>
      <c r="T40"/>
      <c r="U40"/>
      <c r="V40"/>
      <c r="W40"/>
    </row>
    <row r="41" spans="1:23" ht="12.4" customHeight="1" x14ac:dyDescent="0.2">
      <c r="A41" s="23"/>
      <c r="B41" s="101"/>
      <c r="C41" s="28"/>
      <c r="D41" s="82"/>
      <c r="E41" s="6"/>
      <c r="F41" s="8"/>
      <c r="G41" s="106"/>
      <c r="H41" s="24"/>
      <c r="I41"/>
      <c r="J41"/>
      <c r="K41"/>
      <c r="L41"/>
      <c r="M41"/>
      <c r="N41"/>
      <c r="O41"/>
      <c r="P41"/>
      <c r="Q41"/>
      <c r="R41"/>
      <c r="S41"/>
      <c r="T41"/>
      <c r="U41"/>
      <c r="V41"/>
      <c r="W41"/>
    </row>
    <row r="42" spans="1:23" ht="11.65" customHeight="1" x14ac:dyDescent="0.2">
      <c r="A42" s="23"/>
      <c r="B42" s="101"/>
      <c r="C42" s="25" t="s">
        <v>214</v>
      </c>
      <c r="D42" s="88" t="s">
        <v>0</v>
      </c>
      <c r="E42" s="122">
        <f>(E16-E35)-IF(E11&gt;0,E39,E40)</f>
        <v>0</v>
      </c>
      <c r="F42" s="9"/>
      <c r="G42" s="110"/>
      <c r="H42" s="24"/>
      <c r="I42"/>
      <c r="J42"/>
      <c r="K42"/>
      <c r="L42"/>
      <c r="M42"/>
      <c r="N42"/>
      <c r="O42"/>
      <c r="P42"/>
      <c r="Q42"/>
      <c r="R42"/>
      <c r="S42"/>
      <c r="T42"/>
      <c r="U42"/>
      <c r="V42"/>
      <c r="W42"/>
    </row>
    <row r="43" spans="1:23" ht="2.1" hidden="1" customHeight="1" x14ac:dyDescent="0.2">
      <c r="A43" s="23"/>
      <c r="B43" s="101"/>
      <c r="C43" s="28"/>
      <c r="D43" s="82"/>
      <c r="E43" s="6"/>
      <c r="F43" s="8"/>
      <c r="G43" s="106"/>
      <c r="H43" s="24"/>
      <c r="I43"/>
      <c r="J43"/>
      <c r="K43"/>
      <c r="L43"/>
      <c r="M43"/>
      <c r="N43"/>
      <c r="O43"/>
      <c r="P43"/>
      <c r="Q43"/>
      <c r="R43"/>
      <c r="S43"/>
      <c r="T43"/>
      <c r="U43"/>
      <c r="V43"/>
      <c r="W43"/>
    </row>
    <row r="44" spans="1:23" ht="17.100000000000001" customHeight="1" x14ac:dyDescent="0.2">
      <c r="A44" s="23"/>
      <c r="B44" s="101"/>
      <c r="C44" s="57" t="s">
        <v>21</v>
      </c>
      <c r="D44" s="84"/>
      <c r="E44" s="58">
        <f>-PV($E$8,$E$7,,IF(E11&gt;0,E39,E40))</f>
        <v>0</v>
      </c>
      <c r="F44" s="51"/>
      <c r="G44" s="107"/>
      <c r="H44" s="24"/>
      <c r="I44"/>
      <c r="J44"/>
      <c r="K44"/>
      <c r="L44"/>
      <c r="M44"/>
      <c r="N44"/>
      <c r="O44"/>
      <c r="P44"/>
      <c r="Q44"/>
      <c r="R44"/>
      <c r="S44"/>
      <c r="T44"/>
      <c r="U44"/>
      <c r="V44"/>
      <c r="W44"/>
    </row>
    <row r="45" spans="1:23" ht="3" customHeight="1" x14ac:dyDescent="0.2">
      <c r="A45" s="23"/>
      <c r="B45" s="101"/>
      <c r="C45" s="27"/>
      <c r="D45" s="18"/>
      <c r="E45" s="19"/>
      <c r="F45" s="19"/>
      <c r="G45" s="106"/>
      <c r="H45" s="24"/>
      <c r="I45"/>
      <c r="J45"/>
      <c r="K45"/>
      <c r="L45"/>
      <c r="M45"/>
      <c r="N45"/>
      <c r="O45"/>
      <c r="P45"/>
      <c r="Q45"/>
      <c r="R45"/>
      <c r="S45"/>
      <c r="T45"/>
      <c r="U45"/>
      <c r="V45"/>
      <c r="W45"/>
    </row>
    <row r="46" spans="1:23" ht="4.1500000000000004" hidden="1" customHeight="1" x14ac:dyDescent="0.2">
      <c r="A46" s="23"/>
      <c r="B46" s="101"/>
      <c r="C46" s="27"/>
      <c r="D46" s="18"/>
      <c r="E46" s="19"/>
      <c r="F46" s="19"/>
      <c r="G46" s="106"/>
      <c r="H46" s="24"/>
      <c r="I46"/>
      <c r="J46"/>
      <c r="K46"/>
      <c r="L46"/>
      <c r="M46"/>
      <c r="N46"/>
      <c r="O46"/>
      <c r="P46"/>
      <c r="Q46"/>
      <c r="R46"/>
      <c r="S46"/>
      <c r="T46"/>
      <c r="U46"/>
      <c r="V46"/>
      <c r="W46"/>
    </row>
    <row r="47" spans="1:23" ht="12.4" customHeight="1" x14ac:dyDescent="0.2">
      <c r="A47" s="23"/>
      <c r="B47" s="101"/>
      <c r="C47" s="39" t="s">
        <v>35</v>
      </c>
      <c r="D47" s="40"/>
      <c r="E47" s="41"/>
      <c r="F47" s="42"/>
      <c r="G47" s="106"/>
      <c r="H47" s="24"/>
      <c r="I47"/>
      <c r="J47"/>
      <c r="K47"/>
      <c r="L47"/>
      <c r="M47"/>
      <c r="N47"/>
      <c r="O47"/>
      <c r="P47"/>
      <c r="Q47"/>
      <c r="R47"/>
      <c r="S47"/>
      <c r="T47"/>
      <c r="U47"/>
      <c r="V47"/>
      <c r="W47"/>
    </row>
    <row r="48" spans="1:23" ht="16.149999999999999" customHeight="1" x14ac:dyDescent="0.2">
      <c r="A48" s="23"/>
      <c r="B48" s="101"/>
      <c r="C48" s="12" t="s">
        <v>22</v>
      </c>
      <c r="D48" s="59"/>
      <c r="E48" s="60">
        <f>(SUM(E16,E37,E23,E29,(PV($E$8,$E$7,,IF(E11&gt;0,E39,E40)))))</f>
        <v>0</v>
      </c>
      <c r="F48" s="61"/>
      <c r="G48" s="111"/>
      <c r="H48" s="24"/>
      <c r="I48"/>
      <c r="J48"/>
      <c r="K48"/>
      <c r="L48"/>
      <c r="M48"/>
      <c r="N48"/>
      <c r="O48"/>
      <c r="P48"/>
      <c r="Q48"/>
      <c r="R48"/>
      <c r="S48"/>
      <c r="T48"/>
      <c r="U48"/>
      <c r="V48"/>
      <c r="W48"/>
    </row>
    <row r="49" spans="1:23" ht="15" customHeight="1" x14ac:dyDescent="0.2">
      <c r="A49" s="23"/>
      <c r="B49" s="101"/>
      <c r="C49" s="12" t="s">
        <v>153</v>
      </c>
      <c r="D49" s="59"/>
      <c r="E49" s="60">
        <f>E48*(1-'2. Avropsmall FKU'!G145)</f>
        <v>0</v>
      </c>
      <c r="F49" s="264" t="s">
        <v>154</v>
      </c>
      <c r="G49" s="106"/>
      <c r="H49" s="24"/>
      <c r="I49"/>
      <c r="J49"/>
      <c r="K49"/>
      <c r="L49"/>
      <c r="M49"/>
      <c r="N49"/>
      <c r="O49"/>
      <c r="P49"/>
      <c r="Q49"/>
      <c r="R49"/>
      <c r="S49"/>
      <c r="T49"/>
      <c r="U49"/>
      <c r="V49"/>
      <c r="W49"/>
    </row>
    <row r="50" spans="1:23" ht="16.149999999999999" hidden="1" customHeight="1" x14ac:dyDescent="0.2">
      <c r="A50" s="23"/>
      <c r="B50" s="101"/>
      <c r="C50" s="30" t="s">
        <v>2</v>
      </c>
      <c r="D50" s="14"/>
      <c r="E50" s="17">
        <f>E48*E6</f>
        <v>0</v>
      </c>
      <c r="F50" s="15"/>
      <c r="G50" s="111"/>
      <c r="H50" s="24"/>
      <c r="I50"/>
      <c r="J50"/>
      <c r="K50"/>
      <c r="L50"/>
      <c r="M50"/>
      <c r="N50"/>
      <c r="O50"/>
      <c r="P50"/>
      <c r="Q50"/>
      <c r="R50"/>
      <c r="S50"/>
      <c r="T50"/>
      <c r="U50"/>
      <c r="V50"/>
      <c r="W50"/>
    </row>
    <row r="51" spans="1:23" ht="5.65" customHeight="1" thickBot="1" x14ac:dyDescent="0.25">
      <c r="A51" s="23"/>
      <c r="B51" s="112"/>
      <c r="C51" s="113"/>
      <c r="D51" s="113"/>
      <c r="E51" s="113"/>
      <c r="F51" s="113"/>
      <c r="G51" s="114"/>
      <c r="H51" s="16"/>
      <c r="I51"/>
      <c r="J51"/>
      <c r="K51"/>
      <c r="L51"/>
      <c r="M51"/>
      <c r="N51"/>
      <c r="O51"/>
      <c r="P51"/>
      <c r="Q51"/>
      <c r="R51"/>
      <c r="S51"/>
      <c r="T51"/>
      <c r="U51"/>
      <c r="V51"/>
      <c r="W51"/>
    </row>
    <row r="52" spans="1:23" x14ac:dyDescent="0.2">
      <c r="A52" s="23"/>
      <c r="I52"/>
      <c r="J52"/>
      <c r="K52"/>
      <c r="L52"/>
      <c r="M52"/>
      <c r="N52"/>
      <c r="O52"/>
      <c r="P52"/>
      <c r="Q52"/>
      <c r="R52"/>
      <c r="S52"/>
      <c r="T52"/>
      <c r="U52"/>
      <c r="V52"/>
      <c r="W52"/>
    </row>
    <row r="53" spans="1:23" x14ac:dyDescent="0.2">
      <c r="E53" s="121"/>
      <c r="I53"/>
      <c r="J53"/>
      <c r="K53"/>
      <c r="L53"/>
      <c r="M53"/>
      <c r="N53"/>
      <c r="O53"/>
      <c r="P53"/>
      <c r="Q53"/>
      <c r="R53"/>
      <c r="S53"/>
      <c r="T53"/>
      <c r="U53"/>
      <c r="V53"/>
      <c r="W53"/>
    </row>
    <row r="54" spans="1:23" x14ac:dyDescent="0.2">
      <c r="I54"/>
      <c r="J54"/>
      <c r="K54"/>
      <c r="L54"/>
      <c r="M54"/>
      <c r="N54"/>
      <c r="O54"/>
      <c r="P54"/>
      <c r="Q54"/>
      <c r="R54"/>
      <c r="S54"/>
      <c r="T54"/>
      <c r="U54"/>
      <c r="V54"/>
      <c r="W54"/>
    </row>
    <row r="55" spans="1:23" x14ac:dyDescent="0.2">
      <c r="I55"/>
      <c r="J55"/>
      <c r="K55"/>
      <c r="L55"/>
      <c r="M55"/>
      <c r="N55"/>
      <c r="O55"/>
      <c r="P55"/>
      <c r="Q55"/>
      <c r="R55"/>
      <c r="S55"/>
      <c r="T55"/>
      <c r="U55"/>
      <c r="V55"/>
      <c r="W55"/>
    </row>
    <row r="56" spans="1:23" x14ac:dyDescent="0.2">
      <c r="I56"/>
      <c r="J56"/>
      <c r="K56"/>
      <c r="L56"/>
      <c r="M56"/>
      <c r="N56"/>
      <c r="O56"/>
      <c r="P56"/>
      <c r="Q56"/>
      <c r="R56"/>
      <c r="S56"/>
      <c r="T56"/>
      <c r="U56"/>
      <c r="V56"/>
      <c r="W56"/>
    </row>
    <row r="57" spans="1:23" x14ac:dyDescent="0.2">
      <c r="I57"/>
      <c r="J57"/>
      <c r="K57"/>
      <c r="L57"/>
      <c r="M57"/>
      <c r="N57"/>
      <c r="O57"/>
      <c r="P57"/>
      <c r="Q57"/>
      <c r="R57"/>
      <c r="S57"/>
      <c r="T57"/>
      <c r="U57"/>
      <c r="V57"/>
      <c r="W57"/>
    </row>
    <row r="58" spans="1:23" x14ac:dyDescent="0.2">
      <c r="I58"/>
      <c r="J58"/>
      <c r="K58"/>
      <c r="L58"/>
      <c r="M58"/>
      <c r="N58"/>
      <c r="O58"/>
      <c r="P58"/>
      <c r="Q58"/>
      <c r="R58"/>
      <c r="S58"/>
      <c r="T58"/>
      <c r="U58"/>
      <c r="V58"/>
      <c r="W58"/>
    </row>
    <row r="59" spans="1:23" x14ac:dyDescent="0.2">
      <c r="I59"/>
      <c r="J59"/>
      <c r="K59"/>
      <c r="L59"/>
      <c r="M59"/>
      <c r="N59"/>
      <c r="O59"/>
      <c r="P59"/>
      <c r="Q59"/>
      <c r="R59"/>
      <c r="S59"/>
      <c r="T59"/>
      <c r="U59"/>
      <c r="V59"/>
      <c r="W59"/>
    </row>
    <row r="60" spans="1:23" x14ac:dyDescent="0.2">
      <c r="I60"/>
      <c r="J60"/>
      <c r="K60"/>
      <c r="L60"/>
      <c r="M60"/>
      <c r="N60"/>
      <c r="O60"/>
      <c r="P60"/>
      <c r="Q60"/>
      <c r="R60"/>
      <c r="S60"/>
      <c r="T60"/>
      <c r="U60"/>
      <c r="V60"/>
      <c r="W60"/>
    </row>
    <row r="61" spans="1:23" x14ac:dyDescent="0.2">
      <c r="I61"/>
      <c r="J61"/>
      <c r="K61"/>
      <c r="L61"/>
      <c r="M61"/>
      <c r="N61"/>
      <c r="O61"/>
      <c r="P61"/>
      <c r="Q61"/>
      <c r="R61"/>
      <c r="S61"/>
      <c r="T61"/>
      <c r="U61"/>
      <c r="V61"/>
      <c r="W61"/>
    </row>
    <row r="62" spans="1:23" x14ac:dyDescent="0.2">
      <c r="I62"/>
      <c r="J62"/>
      <c r="K62"/>
      <c r="L62"/>
      <c r="M62"/>
      <c r="N62"/>
      <c r="O62"/>
      <c r="P62"/>
      <c r="Q62"/>
      <c r="R62"/>
      <c r="S62"/>
      <c r="T62"/>
      <c r="U62"/>
      <c r="V62"/>
      <c r="W62"/>
    </row>
    <row r="63" spans="1:23" x14ac:dyDescent="0.2">
      <c r="I63"/>
      <c r="J63"/>
      <c r="K63"/>
      <c r="L63"/>
      <c r="M63"/>
      <c r="N63"/>
      <c r="O63"/>
      <c r="P63"/>
      <c r="Q63"/>
      <c r="R63"/>
      <c r="S63"/>
      <c r="T63"/>
      <c r="U63"/>
      <c r="V63"/>
      <c r="W63"/>
    </row>
    <row r="64" spans="1:23" x14ac:dyDescent="0.2">
      <c r="I64"/>
      <c r="J64"/>
      <c r="K64"/>
      <c r="L64"/>
      <c r="M64"/>
      <c r="N64"/>
      <c r="O64"/>
      <c r="P64"/>
      <c r="Q64"/>
      <c r="R64"/>
      <c r="S64"/>
      <c r="T64"/>
      <c r="U64"/>
      <c r="V64"/>
      <c r="W64"/>
    </row>
    <row r="65" spans="9:23" x14ac:dyDescent="0.2">
      <c r="I65"/>
      <c r="J65"/>
      <c r="K65"/>
      <c r="L65"/>
      <c r="M65"/>
      <c r="N65"/>
      <c r="O65"/>
      <c r="P65"/>
      <c r="Q65"/>
      <c r="R65"/>
      <c r="S65"/>
      <c r="T65"/>
      <c r="U65"/>
      <c r="V65"/>
      <c r="W65"/>
    </row>
    <row r="66" spans="9:23" x14ac:dyDescent="0.2">
      <c r="I66"/>
      <c r="J66"/>
      <c r="K66"/>
      <c r="L66"/>
      <c r="M66"/>
      <c r="N66"/>
      <c r="O66"/>
      <c r="P66"/>
      <c r="Q66"/>
      <c r="R66"/>
      <c r="S66"/>
      <c r="T66"/>
      <c r="U66"/>
      <c r="V66"/>
      <c r="W66"/>
    </row>
    <row r="67" spans="9:23" x14ac:dyDescent="0.2">
      <c r="I67"/>
      <c r="J67"/>
      <c r="K67"/>
      <c r="L67"/>
      <c r="M67"/>
      <c r="N67"/>
      <c r="O67"/>
      <c r="P67"/>
      <c r="Q67"/>
      <c r="R67"/>
      <c r="S67"/>
      <c r="T67"/>
      <c r="U67"/>
      <c r="V67"/>
      <c r="W67"/>
    </row>
    <row r="68" spans="9:23" x14ac:dyDescent="0.2">
      <c r="I68"/>
      <c r="J68"/>
      <c r="K68"/>
      <c r="L68"/>
      <c r="M68"/>
      <c r="N68"/>
      <c r="O68"/>
      <c r="P68"/>
      <c r="Q68"/>
      <c r="R68"/>
      <c r="S68"/>
      <c r="T68"/>
      <c r="U68"/>
      <c r="V68"/>
      <c r="W68"/>
    </row>
    <row r="69" spans="9:23" x14ac:dyDescent="0.2">
      <c r="I69"/>
      <c r="J69"/>
      <c r="K69"/>
      <c r="L69"/>
      <c r="M69"/>
      <c r="N69"/>
      <c r="O69"/>
      <c r="P69"/>
      <c r="Q69"/>
      <c r="R69"/>
      <c r="S69"/>
      <c r="T69"/>
      <c r="U69"/>
      <c r="V69"/>
      <c r="W69"/>
    </row>
    <row r="70" spans="9:23" x14ac:dyDescent="0.2">
      <c r="I70"/>
      <c r="J70"/>
      <c r="K70"/>
      <c r="L70"/>
      <c r="M70"/>
      <c r="N70"/>
      <c r="O70"/>
      <c r="P70"/>
      <c r="Q70"/>
      <c r="R70"/>
      <c r="S70"/>
      <c r="T70"/>
      <c r="U70"/>
      <c r="V70"/>
      <c r="W70"/>
    </row>
    <row r="71" spans="9:23" x14ac:dyDescent="0.2">
      <c r="I71"/>
      <c r="J71"/>
      <c r="K71"/>
      <c r="L71"/>
      <c r="M71"/>
      <c r="N71"/>
      <c r="O71"/>
      <c r="P71"/>
      <c r="Q71"/>
      <c r="R71"/>
      <c r="S71"/>
      <c r="T71"/>
      <c r="U71"/>
      <c r="V71"/>
      <c r="W71"/>
    </row>
    <row r="72" spans="9:23" x14ac:dyDescent="0.2">
      <c r="I72"/>
      <c r="J72"/>
      <c r="K72"/>
      <c r="L72"/>
      <c r="M72"/>
      <c r="N72"/>
      <c r="O72"/>
      <c r="P72"/>
      <c r="Q72"/>
      <c r="R72"/>
      <c r="S72"/>
      <c r="T72"/>
      <c r="U72"/>
      <c r="V72"/>
      <c r="W72"/>
    </row>
    <row r="73" spans="9:23" x14ac:dyDescent="0.2">
      <c r="I73"/>
      <c r="J73"/>
      <c r="K73"/>
      <c r="L73"/>
      <c r="M73"/>
      <c r="N73"/>
      <c r="O73"/>
      <c r="P73"/>
      <c r="Q73"/>
      <c r="R73"/>
      <c r="S73"/>
      <c r="T73"/>
      <c r="U73"/>
      <c r="V73"/>
      <c r="W73"/>
    </row>
  </sheetData>
  <sheetProtection sheet="1" objects="1" scenarios="1"/>
  <mergeCells count="1">
    <mergeCell ref="F39:F40"/>
  </mergeCells>
  <conditionalFormatting sqref="C16:C19 F16:F19 B1:G4 G48 G50 G23 G29 G44 G36:G38">
    <cfRule type="expression" dxfId="70" priority="74" stopIfTrue="1">
      <formula>"OM($E$17&gt;0 och $E$16=0)"</formula>
    </cfRule>
  </conditionalFormatting>
  <conditionalFormatting sqref="B48 B50">
    <cfRule type="expression" dxfId="69" priority="72" stopIfTrue="1">
      <formula>"OM($E$17&gt;0 och $E$16=0)"</formula>
    </cfRule>
  </conditionalFormatting>
  <conditionalFormatting sqref="C40">
    <cfRule type="expression" dxfId="68" priority="67">
      <formula>Restvarde&gt;0</formula>
    </cfRule>
  </conditionalFormatting>
  <conditionalFormatting sqref="C39">
    <cfRule type="expression" dxfId="67" priority="66">
      <formula>Restvarde&lt;1</formula>
    </cfRule>
  </conditionalFormatting>
  <conditionalFormatting sqref="D23 F23">
    <cfRule type="expression" dxfId="66" priority="59" stopIfTrue="1">
      <formula>"OM($E$17&gt;0 och $E$16=0)"</formula>
    </cfRule>
  </conditionalFormatting>
  <conditionalFormatting sqref="C44:D44 F44">
    <cfRule type="expression" dxfId="65" priority="55" stopIfTrue="1">
      <formula>"OM($E$17&gt;0 och $E$16=0)"</formula>
    </cfRule>
  </conditionalFormatting>
  <conditionalFormatting sqref="C48:D48 F48">
    <cfRule type="expression" dxfId="64" priority="54" stopIfTrue="1">
      <formula>"OM($E$17&gt;0 och $E$16=0)"</formula>
    </cfRule>
  </conditionalFormatting>
  <conditionalFormatting sqref="C50:D50 F50">
    <cfRule type="expression" dxfId="63" priority="53" stopIfTrue="1">
      <formula>"OM($E$17&gt;0 och $E$16=0)"</formula>
    </cfRule>
  </conditionalFormatting>
  <conditionalFormatting sqref="E23">
    <cfRule type="expression" dxfId="62" priority="49" stopIfTrue="1">
      <formula>"OM($E$17&gt;0 och $E$16=0)"</formula>
    </cfRule>
  </conditionalFormatting>
  <conditionalFormatting sqref="E44">
    <cfRule type="expression" dxfId="61" priority="48" stopIfTrue="1">
      <formula>"OM($E$17&gt;0 och $E$16=0)"</formula>
    </cfRule>
  </conditionalFormatting>
  <conditionalFormatting sqref="E48">
    <cfRule type="expression" dxfId="60" priority="47" stopIfTrue="1">
      <formula>"OM($E$17&gt;0 och $E$16=0)"</formula>
    </cfRule>
  </conditionalFormatting>
  <conditionalFormatting sqref="E50">
    <cfRule type="expression" dxfId="59" priority="46" stopIfTrue="1">
      <formula>"OM($E$17&gt;0 och $E$16=0)"</formula>
    </cfRule>
  </conditionalFormatting>
  <conditionalFormatting sqref="C29:D29 F29">
    <cfRule type="expression" dxfId="58" priority="42" stopIfTrue="1">
      <formula>"OM($E$17&gt;0 och $E$16=0)"</formula>
    </cfRule>
  </conditionalFormatting>
  <conditionalFormatting sqref="E29">
    <cfRule type="expression" dxfId="57" priority="41" stopIfTrue="1">
      <formula>"OM($E$17&gt;0 och $E$16=0)"</formula>
    </cfRule>
  </conditionalFormatting>
  <conditionalFormatting sqref="C36 F36">
    <cfRule type="expression" dxfId="56" priority="37" stopIfTrue="1">
      <formula>"OM($E$17&gt;0 och $E$16=0)"</formula>
    </cfRule>
  </conditionalFormatting>
  <conditionalFormatting sqref="E36">
    <cfRule type="expression" dxfId="55" priority="36" stopIfTrue="1">
      <formula>"OM($E$17&gt;0 och $E$16=0)"</formula>
    </cfRule>
  </conditionalFormatting>
  <conditionalFormatting sqref="C22:D22 F22">
    <cfRule type="expression" dxfId="54" priority="35" stopIfTrue="1">
      <formula>"OM($E$17&gt;0 och $E$16=0)"</formula>
    </cfRule>
  </conditionalFormatting>
  <conditionalFormatting sqref="E22">
    <cfRule type="expression" dxfId="53" priority="34" stopIfTrue="1">
      <formula>"OM($E$17&gt;0 och $E$16=0)"</formula>
    </cfRule>
  </conditionalFormatting>
  <conditionalFormatting sqref="C37:D37 F37">
    <cfRule type="expression" dxfId="52" priority="30" stopIfTrue="1">
      <formula>"OM($E$17&gt;0 och $E$16=0)"</formula>
    </cfRule>
  </conditionalFormatting>
  <conditionalFormatting sqref="E37">
    <cfRule type="expression" dxfId="51" priority="29" stopIfTrue="1">
      <formula>"OM($E$17&gt;0 och $E$16=0)"</formula>
    </cfRule>
  </conditionalFormatting>
  <conditionalFormatting sqref="G5:G12">
    <cfRule type="expression" dxfId="50" priority="25" stopIfTrue="1">
      <formula>"OM($E$17&gt;0 och $E$16=0)"</formula>
    </cfRule>
  </conditionalFormatting>
  <conditionalFormatting sqref="G10">
    <cfRule type="expression" dxfId="49" priority="24" stopIfTrue="1">
      <formula>"OM($E$17&gt;0 och $E$16=0)"</formula>
    </cfRule>
  </conditionalFormatting>
  <conditionalFormatting sqref="C23">
    <cfRule type="expression" dxfId="48" priority="23" stopIfTrue="1">
      <formula>"OM($E$17&gt;0 och $E$16=0)"</formula>
    </cfRule>
  </conditionalFormatting>
  <conditionalFormatting sqref="C20">
    <cfRule type="expression" dxfId="47" priority="22" stopIfTrue="1">
      <formula>"OM($E$17&gt;0 och $E$16=0)"</formula>
    </cfRule>
  </conditionalFormatting>
  <conditionalFormatting sqref="F20">
    <cfRule type="expression" dxfId="46" priority="19" stopIfTrue="1">
      <formula>"OM($E$17&gt;0 och $E$16=0)"</formula>
    </cfRule>
  </conditionalFormatting>
  <conditionalFormatting sqref="E26:E27">
    <cfRule type="expression" dxfId="45" priority="17">
      <formula>AND($E$26&gt;0,$E$27&gt;0)</formula>
    </cfRule>
  </conditionalFormatting>
  <conditionalFormatting sqref="D35">
    <cfRule type="expression" dxfId="44" priority="16" stopIfTrue="1">
      <formula>"OM($E$17&gt;0 och $E$16=0)"</formula>
    </cfRule>
  </conditionalFormatting>
  <conditionalFormatting sqref="E16:E17">
    <cfRule type="expression" dxfId="43" priority="14">
      <formula>AND($E$26&gt;0,$E$27&gt;0)</formula>
    </cfRule>
  </conditionalFormatting>
  <conditionalFormatting sqref="E20">
    <cfRule type="expression" dxfId="42" priority="13">
      <formula>AND($E$26&gt;0,$E$27&gt;0)</formula>
    </cfRule>
  </conditionalFormatting>
  <conditionalFormatting sqref="C17">
    <cfRule type="expression" dxfId="41" priority="12">
      <formula>OR(E18="Bensin",E18="Diesel")</formula>
    </cfRule>
  </conditionalFormatting>
  <conditionalFormatting sqref="E17">
    <cfRule type="expression" dxfId="40" priority="11">
      <formula>OR(E18="Bensin",E18="Diesel")</formula>
    </cfRule>
  </conditionalFormatting>
  <conditionalFormatting sqref="E34">
    <cfRule type="expression" dxfId="39" priority="10" stopIfTrue="1">
      <formula>"OM($E$17&gt;0 och $E$16=0)"</formula>
    </cfRule>
  </conditionalFormatting>
  <conditionalFormatting sqref="C34">
    <cfRule type="expression" dxfId="38" priority="9" stopIfTrue="1">
      <formula>"OM($E$17&gt;0 och $E$16=0)"</formula>
    </cfRule>
  </conditionalFormatting>
  <conditionalFormatting sqref="C35">
    <cfRule type="expression" dxfId="37" priority="8" stopIfTrue="1">
      <formula>"OM($E$17&gt;0 och $E$16=0)"</formula>
    </cfRule>
  </conditionalFormatting>
  <conditionalFormatting sqref="D36">
    <cfRule type="expression" dxfId="36" priority="7" stopIfTrue="1">
      <formula>"OM($E$17&gt;0 och $E$16=0)"</formula>
    </cfRule>
  </conditionalFormatting>
  <conditionalFormatting sqref="E35">
    <cfRule type="expression" dxfId="35" priority="5" stopIfTrue="1">
      <formula>"OM($E$17&gt;0 och $E$16=0)"</formula>
    </cfRule>
  </conditionalFormatting>
  <conditionalFormatting sqref="C49:D49">
    <cfRule type="expression" dxfId="34" priority="4" stopIfTrue="1">
      <formula>"OM($E$17&gt;0 och $E$16=0)"</formula>
    </cfRule>
  </conditionalFormatting>
  <conditionalFormatting sqref="E49">
    <cfRule type="expression" dxfId="33" priority="3" stopIfTrue="1">
      <formula>"OM($E$17&gt;0 och $E$16=0)"</formula>
    </cfRule>
  </conditionalFormatting>
  <conditionalFormatting sqref="F49">
    <cfRule type="expression" dxfId="32" priority="2" stopIfTrue="1">
      <formula>"OM($E$17&gt;0 och $E$16=0)"</formula>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rgb="FF0066FF"/>
  </sheetPr>
  <dimension ref="A1:AP51"/>
  <sheetViews>
    <sheetView showGridLines="0" zoomScale="110" zoomScaleNormal="110" workbookViewId="0">
      <selection activeCell="C21" sqref="C21"/>
    </sheetView>
  </sheetViews>
  <sheetFormatPr defaultColWidth="9.140625" defaultRowHeight="12" x14ac:dyDescent="0.2"/>
  <cols>
    <col min="1" max="1" width="2.140625" style="1" customWidth="1"/>
    <col min="2" max="2" width="1.28515625" style="1" customWidth="1"/>
    <col min="3" max="3" width="53.42578125" style="1" customWidth="1"/>
    <col min="4" max="4" width="11.7109375" style="1" customWidth="1"/>
    <col min="5" max="5" width="17.42578125" style="1" customWidth="1"/>
    <col min="6" max="6" width="56.7109375" style="1" customWidth="1"/>
    <col min="7" max="7" width="1.28515625" style="1" customWidth="1"/>
    <col min="8" max="8" width="1.7109375" style="1" customWidth="1"/>
    <col min="9" max="9" width="8.42578125" style="1" customWidth="1"/>
    <col min="10" max="13" width="9.140625" style="1"/>
    <col min="14" max="14" width="10.140625" style="1" customWidth="1"/>
    <col min="15" max="16384" width="9.140625" style="1"/>
  </cols>
  <sheetData>
    <row r="1" spans="1:8" ht="33" customHeight="1" thickBot="1" x14ac:dyDescent="0.25">
      <c r="A1" s="23"/>
      <c r="B1" s="2"/>
      <c r="C1" s="3"/>
      <c r="D1" s="3"/>
      <c r="E1" s="3"/>
      <c r="F1" s="349" t="s">
        <v>224</v>
      </c>
      <c r="G1" s="3"/>
      <c r="H1" s="24"/>
    </row>
    <row r="2" spans="1:8" ht="5.85" customHeight="1" x14ac:dyDescent="0.2">
      <c r="A2" s="23"/>
      <c r="B2" s="96"/>
      <c r="C2" s="97"/>
      <c r="D2" s="97"/>
      <c r="E2" s="97"/>
      <c r="F2" s="97"/>
      <c r="G2" s="98"/>
      <c r="H2" s="24"/>
    </row>
    <row r="3" spans="1:8" ht="12.75" x14ac:dyDescent="0.2">
      <c r="A3" s="23"/>
      <c r="B3" s="99"/>
      <c r="C3" s="5" t="s">
        <v>32</v>
      </c>
      <c r="D3" s="4"/>
      <c r="E3" s="4"/>
      <c r="F3" s="4"/>
      <c r="G3" s="100"/>
      <c r="H3" s="24"/>
    </row>
    <row r="4" spans="1:8" ht="4.9000000000000004" customHeight="1" x14ac:dyDescent="0.2">
      <c r="A4" s="23"/>
      <c r="B4" s="99"/>
      <c r="C4" s="38"/>
      <c r="D4" s="38"/>
      <c r="E4" s="38"/>
      <c r="F4" s="38"/>
      <c r="G4" s="100"/>
      <c r="H4" s="24"/>
    </row>
    <row r="5" spans="1:8" ht="12.4" customHeight="1" x14ac:dyDescent="0.2">
      <c r="A5" s="23"/>
      <c r="B5" s="101"/>
      <c r="C5" s="39" t="s">
        <v>4</v>
      </c>
      <c r="D5" s="40"/>
      <c r="E5" s="41" t="s">
        <v>33</v>
      </c>
      <c r="F5" s="42"/>
      <c r="G5" s="100"/>
      <c r="H5" s="24"/>
    </row>
    <row r="6" spans="1:8" ht="11.65" customHeight="1" x14ac:dyDescent="0.2">
      <c r="A6" s="23"/>
      <c r="B6" s="102"/>
      <c r="C6" s="31" t="s">
        <v>12</v>
      </c>
      <c r="D6" s="75"/>
      <c r="E6" s="129">
        <f>'2. Avropsmall FKU'!H18</f>
        <v>0</v>
      </c>
      <c r="F6" s="34" t="s">
        <v>16</v>
      </c>
      <c r="G6" s="100"/>
      <c r="H6" s="24"/>
    </row>
    <row r="7" spans="1:8" ht="11.65" customHeight="1" x14ac:dyDescent="0.2">
      <c r="A7" s="23"/>
      <c r="B7" s="102"/>
      <c r="C7" s="32" t="s">
        <v>13</v>
      </c>
      <c r="D7" s="76" t="s">
        <v>23</v>
      </c>
      <c r="E7" s="126">
        <f>'2. Avropsmall FKU'!F16</f>
        <v>0</v>
      </c>
      <c r="F7" s="35" t="s">
        <v>17</v>
      </c>
      <c r="G7" s="100"/>
      <c r="H7" s="24"/>
    </row>
    <row r="8" spans="1:8" ht="11.65" customHeight="1" x14ac:dyDescent="0.2">
      <c r="A8" s="23"/>
      <c r="B8" s="102"/>
      <c r="C8" s="32" t="s">
        <v>26</v>
      </c>
      <c r="D8" s="76" t="s">
        <v>1</v>
      </c>
      <c r="E8" s="127">
        <f>'2. Avropsmall FKU'!D16</f>
        <v>0</v>
      </c>
      <c r="F8" s="35" t="s">
        <v>18</v>
      </c>
      <c r="G8" s="100"/>
      <c r="H8" s="24"/>
    </row>
    <row r="9" spans="1:8" ht="11.65" customHeight="1" x14ac:dyDescent="0.2">
      <c r="A9" s="23"/>
      <c r="B9" s="102"/>
      <c r="C9" s="32" t="s">
        <v>36</v>
      </c>
      <c r="D9" s="76" t="s">
        <v>10</v>
      </c>
      <c r="E9" s="132">
        <f>'2. Avropsmall FKU'!D18</f>
        <v>0</v>
      </c>
      <c r="F9" s="35"/>
      <c r="G9" s="100"/>
      <c r="H9" s="24"/>
    </row>
    <row r="10" spans="1:8" ht="11.65" customHeight="1" x14ac:dyDescent="0.2">
      <c r="A10" s="23"/>
      <c r="B10" s="102"/>
      <c r="C10" s="32" t="s">
        <v>6</v>
      </c>
      <c r="D10" s="76" t="s">
        <v>5</v>
      </c>
      <c r="E10" s="126">
        <f>'2. Avropsmall FKU'!B16</f>
        <v>0</v>
      </c>
      <c r="F10" s="35" t="s">
        <v>25</v>
      </c>
      <c r="G10" s="100"/>
      <c r="H10" s="24"/>
    </row>
    <row r="11" spans="1:8" ht="11.65" customHeight="1" x14ac:dyDescent="0.2">
      <c r="A11" s="23"/>
      <c r="B11" s="102"/>
      <c r="C11" s="33" t="s">
        <v>14</v>
      </c>
      <c r="D11" s="77" t="s">
        <v>1</v>
      </c>
      <c r="E11" s="187">
        <f>'2. Avropsmall FKU'!H16</f>
        <v>0</v>
      </c>
      <c r="F11" s="36" t="s">
        <v>126</v>
      </c>
      <c r="G11" s="100"/>
      <c r="H11" s="24"/>
    </row>
    <row r="12" spans="1:8" ht="11.65" customHeight="1" x14ac:dyDescent="0.2">
      <c r="A12" s="23"/>
      <c r="B12" s="102"/>
      <c r="C12" s="43" t="s">
        <v>15</v>
      </c>
      <c r="D12" s="78"/>
      <c r="E12" s="130">
        <f>'2. Avropsmall FKU'!$F$18</f>
        <v>0</v>
      </c>
      <c r="F12" s="37"/>
      <c r="G12" s="100"/>
      <c r="H12" s="24"/>
    </row>
    <row r="13" spans="1:8" ht="7.5" customHeight="1" x14ac:dyDescent="0.2">
      <c r="A13" s="23"/>
      <c r="B13" s="101"/>
      <c r="C13" s="27"/>
      <c r="D13" s="79"/>
      <c r="E13" s="19"/>
      <c r="F13" s="19"/>
      <c r="G13" s="103"/>
      <c r="H13" s="24"/>
    </row>
    <row r="14" spans="1:8" ht="12.4" customHeight="1" x14ac:dyDescent="0.2">
      <c r="A14" s="23"/>
      <c r="B14" s="101"/>
      <c r="C14" s="39" t="s">
        <v>34</v>
      </c>
      <c r="D14" s="80"/>
      <c r="E14" s="41"/>
      <c r="F14" s="42"/>
      <c r="G14" s="103"/>
      <c r="H14" s="24"/>
    </row>
    <row r="15" spans="1:8" ht="11.65" customHeight="1" x14ac:dyDescent="0.2">
      <c r="A15" s="23"/>
      <c r="B15" s="101"/>
      <c r="C15" s="44" t="s">
        <v>9</v>
      </c>
      <c r="D15" s="81"/>
      <c r="E15" s="136">
        <f>'3. Svarsmall FKU'!D10</f>
        <v>0</v>
      </c>
      <c r="F15" s="62"/>
      <c r="G15" s="103"/>
      <c r="H15" s="24"/>
    </row>
    <row r="16" spans="1:8" ht="11.65" customHeight="1" x14ac:dyDescent="0.2">
      <c r="A16" s="23"/>
      <c r="B16" s="104"/>
      <c r="C16" s="25" t="s">
        <v>230</v>
      </c>
      <c r="D16" s="74" t="s">
        <v>0</v>
      </c>
      <c r="E16" s="133">
        <f>'3. Svarsmall FKU'!B12</f>
        <v>0</v>
      </c>
      <c r="F16" s="64"/>
      <c r="G16" s="103"/>
      <c r="H16" s="24"/>
    </row>
    <row r="17" spans="1:42" ht="11.65" customHeight="1" x14ac:dyDescent="0.2">
      <c r="A17" s="23"/>
      <c r="B17" s="104"/>
      <c r="C17" s="25" t="s">
        <v>226</v>
      </c>
      <c r="D17" s="74" t="s">
        <v>0</v>
      </c>
      <c r="E17" s="133">
        <f>'3. Svarsmall FKU'!H12</f>
        <v>0</v>
      </c>
      <c r="F17" s="64"/>
      <c r="G17" s="103"/>
      <c r="H17" s="24"/>
    </row>
    <row r="18" spans="1:42" ht="11.65" customHeight="1" x14ac:dyDescent="0.2">
      <c r="A18" s="23"/>
      <c r="B18" s="101"/>
      <c r="C18" s="25" t="s">
        <v>11</v>
      </c>
      <c r="D18" s="88" t="s">
        <v>212</v>
      </c>
      <c r="E18" s="214">
        <f>'3. Svarsmall FKU'!H14</f>
        <v>0</v>
      </c>
      <c r="F18" s="64"/>
      <c r="G18" s="103"/>
      <c r="H18" s="24"/>
    </row>
    <row r="19" spans="1:42" ht="2.85" hidden="1" customHeight="1" x14ac:dyDescent="0.2">
      <c r="A19" s="23"/>
      <c r="B19" s="101"/>
      <c r="C19" s="28"/>
      <c r="D19" s="82"/>
      <c r="E19" s="6"/>
      <c r="F19" s="63"/>
      <c r="G19" s="106"/>
      <c r="H19" s="24"/>
    </row>
    <row r="20" spans="1:42" ht="12.75" customHeight="1" x14ac:dyDescent="0.2">
      <c r="A20" s="23"/>
      <c r="B20" s="101"/>
      <c r="C20" s="10" t="s">
        <v>29</v>
      </c>
      <c r="D20" s="83"/>
      <c r="E20" s="21">
        <f>E18*(E10/10)*E9</f>
        <v>0</v>
      </c>
      <c r="F20" s="64"/>
      <c r="G20" s="106"/>
      <c r="H20" s="24"/>
    </row>
    <row r="21" spans="1:42" ht="12.75" customHeight="1" x14ac:dyDescent="0.2">
      <c r="A21" s="23"/>
      <c r="B21" s="104"/>
      <c r="C21" s="68" t="s">
        <v>232</v>
      </c>
      <c r="D21" s="84"/>
      <c r="E21" s="70">
        <f>-PV(E8,E7-1,(E18*(E10/10)*E9))+E20</f>
        <v>0</v>
      </c>
      <c r="F21" s="71"/>
      <c r="G21" s="107"/>
      <c r="H21" s="24"/>
    </row>
    <row r="22" spans="1:42" ht="8.25" customHeight="1" x14ac:dyDescent="0.2">
      <c r="A22" s="23"/>
      <c r="B22" s="101"/>
      <c r="C22" s="67"/>
      <c r="D22" s="85"/>
      <c r="E22" s="69"/>
      <c r="F22" s="69"/>
      <c r="G22" s="106"/>
      <c r="H22" s="24"/>
    </row>
    <row r="23" spans="1:42" ht="12.4" customHeight="1" x14ac:dyDescent="0.2">
      <c r="A23" s="23"/>
      <c r="B23" s="102"/>
      <c r="C23" s="50" t="s">
        <v>38</v>
      </c>
      <c r="D23" s="86"/>
      <c r="E23" s="49"/>
      <c r="F23" s="42"/>
      <c r="G23" s="105"/>
      <c r="H23" s="24"/>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row>
    <row r="24" spans="1:42" ht="11.65" customHeight="1" x14ac:dyDescent="0.2">
      <c r="A24" s="23"/>
      <c r="B24" s="101"/>
      <c r="C24" s="48" t="s">
        <v>37</v>
      </c>
      <c r="D24" s="87" t="s">
        <v>39</v>
      </c>
      <c r="E24" s="135">
        <f>'3. Svarsmall FKU'!J12</f>
        <v>0</v>
      </c>
      <c r="F24" s="47"/>
      <c r="G24" s="105"/>
      <c r="H24" s="24"/>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row>
    <row r="25" spans="1:42" ht="1.1499999999999999" customHeight="1" x14ac:dyDescent="0.2">
      <c r="A25" s="23"/>
      <c r="B25" s="101"/>
      <c r="C25" s="48" t="s">
        <v>30</v>
      </c>
      <c r="D25" s="87" t="s">
        <v>24</v>
      </c>
      <c r="E25" s="135"/>
      <c r="F25" s="47" t="str">
        <f>IFERROR(IF(AND(E25*1&gt;0,E26*1&gt;0),"Välj endast ett beräkningssätt",""),"")</f>
        <v/>
      </c>
      <c r="G25" s="105"/>
      <c r="H25" s="24"/>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row>
    <row r="26" spans="1:42" ht="11.65" customHeight="1" x14ac:dyDescent="0.2">
      <c r="A26" s="23"/>
      <c r="B26" s="101"/>
      <c r="C26" s="25" t="s">
        <v>20</v>
      </c>
      <c r="D26" s="88" t="s">
        <v>24</v>
      </c>
      <c r="E26" s="135">
        <f>'3. Svarsmall FKU'!F14</f>
        <v>0</v>
      </c>
      <c r="F26" s="22"/>
      <c r="G26" s="105"/>
      <c r="H26" s="24"/>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row>
    <row r="27" spans="1:42" ht="8.65" hidden="1" customHeight="1" x14ac:dyDescent="0.2">
      <c r="A27" s="23"/>
      <c r="B27" s="101"/>
      <c r="C27" s="26" t="s">
        <v>31</v>
      </c>
      <c r="D27" s="89"/>
      <c r="E27" s="20">
        <f>IFERROR(IF(AND(E25*1&gt;0,E26*1&gt;0),"Välj endast ett beräkningssätt",IF(E25*1&gt;0,E25,E26)),E26)</f>
        <v>0</v>
      </c>
      <c r="F27" s="11"/>
      <c r="G27" s="105"/>
      <c r="H27" s="24"/>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row>
    <row r="28" spans="1:42" ht="13.35" customHeight="1" x14ac:dyDescent="0.2">
      <c r="A28" s="23"/>
      <c r="B28" s="104"/>
      <c r="C28" s="66" t="s">
        <v>231</v>
      </c>
      <c r="D28" s="90"/>
      <c r="E28" s="115">
        <f>IFERROR(-PV(E8,E7,E27+E24*12),"Välj endast ett beräkningssätt")</f>
        <v>0</v>
      </c>
      <c r="F28" s="15"/>
      <c r="G28" s="107"/>
      <c r="H28" s="24"/>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row>
    <row r="29" spans="1:42" ht="6.75" customHeight="1" x14ac:dyDescent="0.2">
      <c r="A29" s="23"/>
      <c r="B29" s="101"/>
      <c r="C29" s="45"/>
      <c r="D29" s="91"/>
      <c r="E29" s="46"/>
      <c r="F29" s="46"/>
      <c r="G29" s="106"/>
      <c r="H29" s="24"/>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row>
    <row r="30" spans="1:42" ht="12.4" customHeight="1" x14ac:dyDescent="0.2">
      <c r="A30" s="23"/>
      <c r="B30" s="101"/>
      <c r="C30" s="39" t="s">
        <v>48</v>
      </c>
      <c r="D30" s="80"/>
      <c r="E30" s="41"/>
      <c r="F30" s="42"/>
      <c r="G30" s="105"/>
      <c r="H30" s="24"/>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row>
    <row r="31" spans="1:42" ht="12.4" customHeight="1" x14ac:dyDescent="0.2">
      <c r="A31" s="23"/>
      <c r="B31" s="101"/>
      <c r="C31" s="44" t="s">
        <v>222</v>
      </c>
      <c r="D31" s="81"/>
      <c r="E31" s="118">
        <f>'3. Svarsmall FKU'!E12</f>
        <v>0</v>
      </c>
      <c r="F31" s="62"/>
      <c r="G31" s="105"/>
      <c r="H31" s="24"/>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row>
    <row r="32" spans="1:42" ht="11.65" customHeight="1" x14ac:dyDescent="0.2">
      <c r="A32" s="23"/>
      <c r="B32" s="101"/>
      <c r="C32" s="48" t="s">
        <v>47</v>
      </c>
      <c r="D32" s="87" t="s">
        <v>3</v>
      </c>
      <c r="E32" s="118">
        <v>360</v>
      </c>
      <c r="F32" s="13"/>
      <c r="G32" s="105"/>
      <c r="H32" s="24"/>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row>
    <row r="33" spans="1:42" ht="11.65" customHeight="1" x14ac:dyDescent="0.2">
      <c r="A33" s="23"/>
      <c r="B33" s="104"/>
      <c r="C33" s="72" t="s">
        <v>40</v>
      </c>
      <c r="D33" s="92" t="s">
        <v>0</v>
      </c>
      <c r="E33" s="21">
        <f>IF(E31&gt;700000,0,MAX(0,MIN(E31*0.25,70000)))</f>
        <v>0</v>
      </c>
      <c r="F33" s="35" t="s">
        <v>223</v>
      </c>
      <c r="G33" s="105"/>
      <c r="H33" s="24"/>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row>
    <row r="34" spans="1:42" ht="11.65" customHeight="1" x14ac:dyDescent="0.2">
      <c r="A34" s="23"/>
      <c r="B34" s="104"/>
      <c r="C34" s="73" t="s">
        <v>41</v>
      </c>
      <c r="D34" s="93"/>
      <c r="E34" s="52">
        <f>E32-PV(E8,E7-1,E32)-E33</f>
        <v>0</v>
      </c>
      <c r="F34" s="53"/>
      <c r="G34" s="105"/>
      <c r="H34" s="24"/>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row>
    <row r="35" spans="1:42" ht="2.85" customHeight="1" x14ac:dyDescent="0.2">
      <c r="A35" s="23"/>
      <c r="B35" s="104"/>
      <c r="C35" s="54"/>
      <c r="D35" s="94"/>
      <c r="E35" s="55"/>
      <c r="F35" s="56"/>
      <c r="G35" s="107"/>
      <c r="H35" s="24"/>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row>
    <row r="36" spans="1:42" ht="11.65" customHeight="1" x14ac:dyDescent="0.2">
      <c r="A36" s="23"/>
      <c r="B36" s="101"/>
      <c r="C36" s="29" t="s">
        <v>27</v>
      </c>
      <c r="D36" s="95"/>
      <c r="E36" s="118">
        <f>E16*(E11)</f>
        <v>0</v>
      </c>
      <c r="F36" s="473" t="s">
        <v>55</v>
      </c>
      <c r="G36" s="108"/>
      <c r="H36" s="24"/>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row>
    <row r="37" spans="1:42" ht="11.65" customHeight="1" x14ac:dyDescent="0.2">
      <c r="A37" s="23"/>
      <c r="B37" s="101"/>
      <c r="C37" s="12" t="s">
        <v>28</v>
      </c>
      <c r="D37" s="87"/>
      <c r="E37" s="7">
        <f>'3. Svarsmall FKU'!B14</f>
        <v>0</v>
      </c>
      <c r="F37" s="474"/>
      <c r="G37" s="109"/>
      <c r="H37" s="24"/>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row>
    <row r="38" spans="1:42" ht="1.1499999999999999" customHeight="1" x14ac:dyDescent="0.2">
      <c r="A38" s="23"/>
      <c r="B38" s="101"/>
      <c r="C38" s="28"/>
      <c r="D38" s="82"/>
      <c r="E38" s="6"/>
      <c r="F38" s="8"/>
      <c r="G38" s="106"/>
      <c r="H38" s="24"/>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row>
    <row r="39" spans="1:42" ht="11.65" customHeight="1" x14ac:dyDescent="0.2">
      <c r="A39" s="23"/>
      <c r="B39" s="101"/>
      <c r="C39" s="25" t="s">
        <v>214</v>
      </c>
      <c r="D39" s="88" t="s">
        <v>0</v>
      </c>
      <c r="E39" s="122">
        <f>(E16-E33)-IF(E11&gt;0,E36,E37)</f>
        <v>0</v>
      </c>
      <c r="F39" s="9"/>
      <c r="G39" s="110"/>
      <c r="H39" s="24"/>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row>
    <row r="40" spans="1:42" ht="1.1499999999999999" customHeight="1" x14ac:dyDescent="0.2">
      <c r="A40" s="23"/>
      <c r="B40" s="101"/>
      <c r="C40" s="28"/>
      <c r="D40" s="82"/>
      <c r="E40" s="6"/>
      <c r="F40" s="8"/>
      <c r="G40" s="106"/>
      <c r="H40" s="24"/>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row>
    <row r="41" spans="1:42" ht="11.65" customHeight="1" x14ac:dyDescent="0.2">
      <c r="A41" s="23"/>
      <c r="B41" s="101"/>
      <c r="C41" s="57" t="s">
        <v>21</v>
      </c>
      <c r="D41" s="84"/>
      <c r="E41" s="58">
        <f>-PV($E$8,$E$7,,IF(E11&gt;0,E36,E37))</f>
        <v>0</v>
      </c>
      <c r="F41" s="51"/>
      <c r="G41" s="107"/>
      <c r="H41" s="24"/>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row>
    <row r="42" spans="1:42" ht="6" customHeight="1" x14ac:dyDescent="0.2">
      <c r="A42" s="23"/>
      <c r="B42" s="101"/>
      <c r="C42" s="27"/>
      <c r="D42" s="18"/>
      <c r="E42" s="19"/>
      <c r="F42" s="19"/>
      <c r="G42" s="106"/>
      <c r="H42" s="24"/>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row>
    <row r="43" spans="1:42" ht="4.1500000000000004" customHeight="1" x14ac:dyDescent="0.2">
      <c r="A43" s="23"/>
      <c r="B43" s="101"/>
      <c r="C43" s="27"/>
      <c r="D43" s="18"/>
      <c r="E43" s="19"/>
      <c r="F43" s="19"/>
      <c r="G43" s="106"/>
      <c r="H43" s="24"/>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row>
    <row r="44" spans="1:42" ht="15" customHeight="1" x14ac:dyDescent="0.2">
      <c r="A44" s="23"/>
      <c r="B44" s="101"/>
      <c r="C44" s="39" t="s">
        <v>35</v>
      </c>
      <c r="D44" s="40"/>
      <c r="E44" s="41"/>
      <c r="F44" s="42"/>
      <c r="G44" s="106"/>
      <c r="H44" s="24"/>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row>
    <row r="45" spans="1:42" ht="12.4" customHeight="1" x14ac:dyDescent="0.2">
      <c r="A45" s="23"/>
      <c r="B45" s="101"/>
      <c r="C45" s="12" t="s">
        <v>22</v>
      </c>
      <c r="D45" s="59"/>
      <c r="E45" s="60">
        <f>(SUM(E16,E34,E21,E28,(PV($E$8,$E$7,,IF(E11&gt;0,E36,E37)))))</f>
        <v>0</v>
      </c>
      <c r="F45" s="61"/>
      <c r="G45" s="111"/>
      <c r="H45" s="24"/>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row>
    <row r="46" spans="1:42" ht="22.15" customHeight="1" x14ac:dyDescent="0.2">
      <c r="A46" s="23"/>
      <c r="B46" s="101"/>
      <c r="C46" s="12" t="s">
        <v>153</v>
      </c>
      <c r="D46" s="59"/>
      <c r="E46" s="60">
        <f>E45*(1-'2. Avropsmall FKU'!G145)</f>
        <v>0</v>
      </c>
      <c r="F46" s="264" t="s">
        <v>154</v>
      </c>
      <c r="G46" s="106"/>
      <c r="H46" s="24"/>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row>
    <row r="47" spans="1:42" ht="15.4" hidden="1" customHeight="1" x14ac:dyDescent="0.2">
      <c r="A47" s="23"/>
      <c r="B47" s="101"/>
      <c r="C47" s="30" t="s">
        <v>2</v>
      </c>
      <c r="D47" s="14"/>
      <c r="E47" s="17">
        <f>E45*E6</f>
        <v>0</v>
      </c>
      <c r="F47" s="15"/>
      <c r="G47" s="111"/>
      <c r="H47" s="24"/>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row>
    <row r="48" spans="1:42" ht="1.9" customHeight="1" thickBot="1" x14ac:dyDescent="0.25">
      <c r="A48" s="23"/>
      <c r="B48" s="112"/>
      <c r="C48" s="113"/>
      <c r="D48" s="113"/>
      <c r="E48" s="113"/>
      <c r="F48" s="113"/>
      <c r="G48" s="114"/>
      <c r="H48" s="16"/>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row>
    <row r="49" spans="1:42" x14ac:dyDescent="0.2">
      <c r="A49" s="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row>
    <row r="50" spans="1:42" x14ac:dyDescent="0.2">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row>
    <row r="51" spans="1:42" x14ac:dyDescent="0.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row>
  </sheetData>
  <sheetProtection sheet="1" objects="1" scenarios="1"/>
  <mergeCells count="1">
    <mergeCell ref="F36:F37"/>
  </mergeCells>
  <conditionalFormatting sqref="C16:C17 F16:F17 B2:G4 G45 G47 G21 G28 G41 G33:G35 B1:E1 G1">
    <cfRule type="expression" dxfId="31" priority="50" stopIfTrue="1">
      <formula>"OM($E$17&gt;0 och $E$16=0)"</formula>
    </cfRule>
  </conditionalFormatting>
  <conditionalFormatting sqref="B45 B47">
    <cfRule type="expression" dxfId="30" priority="49" stopIfTrue="1">
      <formula>"OM($E$17&gt;0 och $E$16=0)"</formula>
    </cfRule>
  </conditionalFormatting>
  <conditionalFormatting sqref="C37">
    <cfRule type="expression" dxfId="29" priority="45">
      <formula>Restvarde&gt;0</formula>
    </cfRule>
  </conditionalFormatting>
  <conditionalFormatting sqref="C36">
    <cfRule type="expression" dxfId="28" priority="44">
      <formula>Restvarde&lt;1</formula>
    </cfRule>
  </conditionalFormatting>
  <conditionalFormatting sqref="D21 F21">
    <cfRule type="expression" dxfId="27" priority="39" stopIfTrue="1">
      <formula>"OM($E$17&gt;0 och $E$16=0)"</formula>
    </cfRule>
  </conditionalFormatting>
  <conditionalFormatting sqref="C41:D41 F41">
    <cfRule type="expression" dxfId="26" priority="38" stopIfTrue="1">
      <formula>"OM($E$17&gt;0 och $E$16=0)"</formula>
    </cfRule>
  </conditionalFormatting>
  <conditionalFormatting sqref="C45:D45 F45">
    <cfRule type="expression" dxfId="25" priority="37" stopIfTrue="1">
      <formula>"OM($E$17&gt;0 och $E$16=0)"</formula>
    </cfRule>
  </conditionalFormatting>
  <conditionalFormatting sqref="C47:D47 F47">
    <cfRule type="expression" dxfId="24" priority="36" stopIfTrue="1">
      <formula>"OM($E$17&gt;0 och $E$16=0)"</formula>
    </cfRule>
  </conditionalFormatting>
  <conditionalFormatting sqref="I7">
    <cfRule type="expression" dxfId="23" priority="35" stopIfTrue="1">
      <formula>"OM($E$17&gt;0 och $E$16=0)"</formula>
    </cfRule>
  </conditionalFormatting>
  <conditionalFormatting sqref="E21">
    <cfRule type="expression" dxfId="22" priority="34" stopIfTrue="1">
      <formula>"OM($E$17&gt;0 och $E$16=0)"</formula>
    </cfRule>
  </conditionalFormatting>
  <conditionalFormatting sqref="E41">
    <cfRule type="expression" dxfId="21" priority="33" stopIfTrue="1">
      <formula>"OM($E$17&gt;0 och $E$16=0)"</formula>
    </cfRule>
  </conditionalFormatting>
  <conditionalFormatting sqref="E45">
    <cfRule type="expression" dxfId="20" priority="32" stopIfTrue="1">
      <formula>"OM($E$17&gt;0 och $E$16=0)"</formula>
    </cfRule>
  </conditionalFormatting>
  <conditionalFormatting sqref="E47">
    <cfRule type="expression" dxfId="19" priority="31" stopIfTrue="1">
      <formula>"OM($E$17&gt;0 och $E$16=0)"</formula>
    </cfRule>
  </conditionalFormatting>
  <conditionalFormatting sqref="C28:D28 F28">
    <cfRule type="expression" dxfId="18" priority="30" stopIfTrue="1">
      <formula>"OM($E$17&gt;0 och $E$16=0)"</formula>
    </cfRule>
  </conditionalFormatting>
  <conditionalFormatting sqref="E28">
    <cfRule type="expression" dxfId="17" priority="29" stopIfTrue="1">
      <formula>"OM($E$17&gt;0 och $E$16=0)"</formula>
    </cfRule>
  </conditionalFormatting>
  <conditionalFormatting sqref="C33:D33">
    <cfRule type="expression" dxfId="16" priority="27" stopIfTrue="1">
      <formula>"OM($E$17&gt;0 och $E$16=0)"</formula>
    </cfRule>
  </conditionalFormatting>
  <conditionalFormatting sqref="C20:D20 F20">
    <cfRule type="expression" dxfId="15" priority="25" stopIfTrue="1">
      <formula>"OM($E$17&gt;0 och $E$16=0)"</formula>
    </cfRule>
  </conditionalFormatting>
  <conditionalFormatting sqref="E20">
    <cfRule type="expression" dxfId="14" priority="24" stopIfTrue="1">
      <formula>"OM($E$17&gt;0 och $E$16=0)"</formula>
    </cfRule>
  </conditionalFormatting>
  <conditionalFormatting sqref="C34:D34 F34">
    <cfRule type="expression" dxfId="13" priority="22" stopIfTrue="1">
      <formula>"OM($E$17&gt;0 och $E$16=0)"</formula>
    </cfRule>
  </conditionalFormatting>
  <conditionalFormatting sqref="E34">
    <cfRule type="expression" dxfId="12" priority="21" stopIfTrue="1">
      <formula>"OM($E$17&gt;0 och $E$16=0)"</formula>
    </cfRule>
  </conditionalFormatting>
  <conditionalFormatting sqref="G5:G12">
    <cfRule type="expression" dxfId="11" priority="19" stopIfTrue="1">
      <formula>"OM($E$17&gt;0 och $E$16=0)"</formula>
    </cfRule>
  </conditionalFormatting>
  <conditionalFormatting sqref="G10">
    <cfRule type="expression" dxfId="10" priority="18" stopIfTrue="1">
      <formula>"OM($E$17&gt;0 och $E$16=0)"</formula>
    </cfRule>
  </conditionalFormatting>
  <conditionalFormatting sqref="C21">
    <cfRule type="expression" dxfId="9" priority="17" stopIfTrue="1">
      <formula>"OM($E$17&gt;0 och $E$16=0)"</formula>
    </cfRule>
  </conditionalFormatting>
  <conditionalFormatting sqref="C18">
    <cfRule type="expression" dxfId="8" priority="16" stopIfTrue="1">
      <formula>"OM($E$17&gt;0 och $E$16=0)"</formula>
    </cfRule>
  </conditionalFormatting>
  <conditionalFormatting sqref="E18">
    <cfRule type="expression" dxfId="7" priority="14">
      <formula>$E$25&gt;0</formula>
    </cfRule>
  </conditionalFormatting>
  <conditionalFormatting sqref="F18">
    <cfRule type="expression" dxfId="6" priority="13" stopIfTrue="1">
      <formula>"OM($E$17&gt;0 och $E$16=0)"</formula>
    </cfRule>
  </conditionalFormatting>
  <conditionalFormatting sqref="E33">
    <cfRule type="expression" dxfId="5" priority="7" stopIfTrue="1">
      <formula>"OM($E$17&gt;0 och $E$16=0)"</formula>
    </cfRule>
  </conditionalFormatting>
  <conditionalFormatting sqref="D46">
    <cfRule type="expression" dxfId="4" priority="6" stopIfTrue="1">
      <formula>"OM($E$17&gt;0 och $E$16=0)"</formula>
    </cfRule>
  </conditionalFormatting>
  <conditionalFormatting sqref="E46">
    <cfRule type="expression" dxfId="3" priority="5" stopIfTrue="1">
      <formula>"OM($E$17&gt;0 och $E$16=0)"</formula>
    </cfRule>
  </conditionalFormatting>
  <conditionalFormatting sqref="C46">
    <cfRule type="expression" dxfId="2" priority="4" stopIfTrue="1">
      <formula>"OM($E$17&gt;0 och $E$16=0)"</formula>
    </cfRule>
  </conditionalFormatting>
  <conditionalFormatting sqref="F46">
    <cfRule type="expression" dxfId="1" priority="3" stopIfTrue="1">
      <formula>"OM($E$17&gt;0 och $E$16=0)"</formula>
    </cfRule>
  </conditionalFormatting>
  <conditionalFormatting sqref="F1">
    <cfRule type="expression" dxfId="0" priority="1" stopIfTrue="1">
      <formula>"OM($E$17&gt;0 och $E$16=0)"</formula>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Admin">
    <tabColor theme="1" tint="0.499984740745262"/>
  </sheetPr>
  <dimension ref="B2:AB18"/>
  <sheetViews>
    <sheetView workbookViewId="0">
      <selection activeCell="C18" sqref="C18"/>
    </sheetView>
  </sheetViews>
  <sheetFormatPr defaultRowHeight="12" x14ac:dyDescent="0.2"/>
  <cols>
    <col min="2" max="2" width="27.140625" customWidth="1"/>
    <col min="3" max="3" width="28.42578125" customWidth="1"/>
  </cols>
  <sheetData>
    <row r="2" spans="2:28" x14ac:dyDescent="0.2">
      <c r="B2" s="125" t="s">
        <v>73</v>
      </c>
      <c r="C2" s="125" t="s">
        <v>81</v>
      </c>
      <c r="E2" s="125" t="s">
        <v>23</v>
      </c>
      <c r="G2" s="125" t="s">
        <v>23</v>
      </c>
      <c r="I2" s="125" t="s">
        <v>85</v>
      </c>
      <c r="K2" s="125" t="s">
        <v>89</v>
      </c>
      <c r="M2" s="125" t="s">
        <v>103</v>
      </c>
      <c r="N2" t="s">
        <v>124</v>
      </c>
      <c r="O2" s="125" t="s">
        <v>114</v>
      </c>
      <c r="P2" t="s">
        <v>116</v>
      </c>
      <c r="Z2" s="124"/>
      <c r="AA2" s="124"/>
      <c r="AB2" s="124"/>
    </row>
    <row r="3" spans="2:28" x14ac:dyDescent="0.2">
      <c r="B3" s="1" t="s">
        <v>45</v>
      </c>
      <c r="C3" s="1" t="s">
        <v>49</v>
      </c>
      <c r="E3">
        <v>1</v>
      </c>
      <c r="G3" t="s">
        <v>87</v>
      </c>
      <c r="I3" t="s">
        <v>83</v>
      </c>
      <c r="K3" t="s">
        <v>90</v>
      </c>
      <c r="M3" t="s">
        <v>74</v>
      </c>
      <c r="N3" t="s">
        <v>116</v>
      </c>
      <c r="O3" s="170">
        <v>0</v>
      </c>
      <c r="Q3" t="s">
        <v>111</v>
      </c>
      <c r="R3">
        <v>2496.9501953125</v>
      </c>
      <c r="S3">
        <v>260.25</v>
      </c>
      <c r="U3" t="s">
        <v>111</v>
      </c>
      <c r="V3">
        <v>2473.71630859375</v>
      </c>
      <c r="W3">
        <v>257.1202392578125</v>
      </c>
      <c r="Z3" s="124"/>
      <c r="AA3" s="188"/>
      <c r="AB3" s="124"/>
    </row>
    <row r="4" spans="2:28" x14ac:dyDescent="0.2">
      <c r="B4" s="1" t="s">
        <v>46</v>
      </c>
      <c r="C4" s="1" t="s">
        <v>50</v>
      </c>
      <c r="E4">
        <v>2</v>
      </c>
      <c r="G4" t="s">
        <v>86</v>
      </c>
      <c r="I4" t="s">
        <v>84</v>
      </c>
      <c r="K4" t="s">
        <v>91</v>
      </c>
      <c r="M4" t="s">
        <v>76</v>
      </c>
      <c r="N4" t="s">
        <v>117</v>
      </c>
      <c r="O4" s="170">
        <v>0.01</v>
      </c>
      <c r="Q4" t="s">
        <v>112</v>
      </c>
      <c r="R4">
        <v>2497.508544921875</v>
      </c>
      <c r="S4">
        <v>325.65567016601563</v>
      </c>
      <c r="U4" t="s">
        <v>112</v>
      </c>
      <c r="V4">
        <v>2001.6708984375</v>
      </c>
      <c r="W4">
        <v>620.6134033203125</v>
      </c>
      <c r="Z4" s="124"/>
      <c r="AA4" s="215"/>
      <c r="AB4" s="124"/>
    </row>
    <row r="5" spans="2:28" x14ac:dyDescent="0.2">
      <c r="B5" s="1" t="s">
        <v>49</v>
      </c>
      <c r="C5" s="1" t="s">
        <v>51</v>
      </c>
      <c r="E5">
        <v>3</v>
      </c>
      <c r="M5" t="s">
        <v>75</v>
      </c>
      <c r="N5" t="s">
        <v>118</v>
      </c>
      <c r="O5" s="170">
        <v>0.02</v>
      </c>
      <c r="Q5" t="s">
        <v>113</v>
      </c>
      <c r="R5">
        <v>2497.508544921875</v>
      </c>
      <c r="S5">
        <v>377.87124633789063</v>
      </c>
      <c r="Z5" s="124"/>
      <c r="AA5" s="124"/>
      <c r="AB5" s="124"/>
    </row>
    <row r="6" spans="2:28" x14ac:dyDescent="0.2">
      <c r="B6" s="1" t="s">
        <v>50</v>
      </c>
      <c r="C6" s="1"/>
      <c r="E6">
        <v>4</v>
      </c>
      <c r="M6" t="s">
        <v>88</v>
      </c>
      <c r="N6" t="s">
        <v>119</v>
      </c>
      <c r="O6" s="170">
        <v>0.03</v>
      </c>
    </row>
    <row r="7" spans="2:28" x14ac:dyDescent="0.2">
      <c r="B7" s="1" t="s">
        <v>221</v>
      </c>
      <c r="E7">
        <v>5</v>
      </c>
      <c r="M7" t="s">
        <v>97</v>
      </c>
      <c r="N7" t="s">
        <v>120</v>
      </c>
      <c r="O7" s="170">
        <v>0.04</v>
      </c>
    </row>
    <row r="8" spans="2:28" x14ac:dyDescent="0.2">
      <c r="B8" s="1" t="s">
        <v>51</v>
      </c>
      <c r="E8">
        <v>6</v>
      </c>
      <c r="N8" t="s">
        <v>121</v>
      </c>
      <c r="O8" s="170">
        <v>0.05</v>
      </c>
    </row>
    <row r="9" spans="2:28" x14ac:dyDescent="0.2">
      <c r="B9" s="1" t="s">
        <v>227</v>
      </c>
      <c r="E9">
        <v>7</v>
      </c>
      <c r="N9" t="s">
        <v>122</v>
      </c>
      <c r="O9" s="170">
        <v>0.06</v>
      </c>
    </row>
    <row r="10" spans="2:28" x14ac:dyDescent="0.2">
      <c r="E10">
        <v>8</v>
      </c>
      <c r="N10" t="s">
        <v>123</v>
      </c>
      <c r="O10" s="170">
        <v>7.0000000000000007E-2</v>
      </c>
    </row>
    <row r="11" spans="2:28" x14ac:dyDescent="0.2">
      <c r="E11">
        <v>9</v>
      </c>
      <c r="O11" s="170">
        <v>0.08</v>
      </c>
    </row>
    <row r="12" spans="2:28" x14ac:dyDescent="0.2">
      <c r="E12">
        <v>10</v>
      </c>
      <c r="O12" s="170">
        <v>0.09</v>
      </c>
    </row>
    <row r="13" spans="2:28" x14ac:dyDescent="0.2">
      <c r="O13" s="170">
        <v>0.1</v>
      </c>
    </row>
    <row r="14" spans="2:28" x14ac:dyDescent="0.2">
      <c r="O14" s="170">
        <v>0.11</v>
      </c>
    </row>
    <row r="15" spans="2:28" x14ac:dyDescent="0.2">
      <c r="O15" s="170">
        <v>0.12</v>
      </c>
    </row>
    <row r="16" spans="2:28" x14ac:dyDescent="0.2">
      <c r="O16" s="170">
        <v>0.13</v>
      </c>
    </row>
    <row r="17" spans="15:15" x14ac:dyDescent="0.2">
      <c r="O17" s="170">
        <v>0.14000000000000001</v>
      </c>
    </row>
    <row r="18" spans="15:15" x14ac:dyDescent="0.2">
      <c r="O18" s="170">
        <v>0.15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1. Instruktioner</vt:lpstr>
      <vt:lpstr>2. Avropsmall FKU</vt:lpstr>
      <vt:lpstr>3. Svarsmall FKU</vt:lpstr>
      <vt:lpstr>PicMover</vt:lpstr>
      <vt:lpstr>4. LCC-kalkyl</vt:lpstr>
      <vt:lpstr>5. LCC-kalkyl Elbilar</vt:lpstr>
      <vt:lpstr>'4. LCC-kalkyl'!Restvarde</vt:lpstr>
      <vt:lpstr>'5. LCC-kalkyl Elbilar'!Restvarde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SKL Kommentus Inköpscentral;Adda Inköpscentral</dc:creator>
  <cp:lastModifiedBy>Acking Torunn</cp:lastModifiedBy>
  <cp:lastPrinted>2020-01-21T12:43:19Z</cp:lastPrinted>
  <dcterms:created xsi:type="dcterms:W3CDTF">2007-05-09T08:48:56Z</dcterms:created>
  <dcterms:modified xsi:type="dcterms:W3CDTF">2022-10-13T07:20:24Z</dcterms:modified>
</cp:coreProperties>
</file>