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622" activeTab="0"/>
  </bookViews>
  <sheets>
    <sheet name="LCC-exempel (ej elbilar)" sheetId="1" r:id="rId1"/>
    <sheet name="LCC-Fordon (ej elbilar)" sheetId="2" r:id="rId2"/>
    <sheet name="Exempel LCC Elbilar" sheetId="3" r:id="rId3"/>
    <sheet name="LCC-Elbilar" sheetId="4" r:id="rId4"/>
  </sheets>
  <definedNames>
    <definedName name="_xlnm.Print_Area" localSheetId="0">'LCC-exempel (ej elbilar)'!$B$3:$J$34</definedName>
  </definedNames>
  <calcPr fullCalcOnLoad="1"/>
</workbook>
</file>

<file path=xl/comments3.xml><?xml version="1.0" encoding="utf-8"?>
<comments xmlns="http://schemas.openxmlformats.org/spreadsheetml/2006/main">
  <authors>
    <author>Annie St?lberg</author>
  </authors>
  <commentList>
    <comment ref="F18" authorId="0">
      <text>
        <r>
          <rPr>
            <sz val="8"/>
            <rFont val="Tahoma"/>
            <family val="2"/>
          </rPr>
          <t>Uppgift från leverantören.</t>
        </r>
      </text>
    </comment>
  </commentList>
</comments>
</file>

<file path=xl/sharedStrings.xml><?xml version="1.0" encoding="utf-8"?>
<sst xmlns="http://schemas.openxmlformats.org/spreadsheetml/2006/main" count="181" uniqueCount="60">
  <si>
    <t>kr/st</t>
  </si>
  <si>
    <t>st</t>
  </si>
  <si>
    <t>%</t>
  </si>
  <si>
    <t>TOTAL LCC</t>
  </si>
  <si>
    <t>år</t>
  </si>
  <si>
    <t>kr/st,år</t>
  </si>
  <si>
    <t>kr/st, år</t>
  </si>
  <si>
    <r>
      <t>Kalkylränta</t>
    </r>
    <r>
      <rPr>
        <sz val="9"/>
        <rFont val="Arial"/>
        <family val="2"/>
      </rPr>
      <t xml:space="preserve"> </t>
    </r>
  </si>
  <si>
    <r>
      <t>Antal användningsår</t>
    </r>
    <r>
      <rPr>
        <sz val="9"/>
        <color indexed="59"/>
        <rFont val="Arial"/>
        <family val="2"/>
      </rPr>
      <t>*</t>
    </r>
  </si>
  <si>
    <t>FÖRUTSÄTTNINGAR</t>
  </si>
  <si>
    <t>ANSKAFFNINGSKOSTNAD PER STYCK</t>
  </si>
  <si>
    <t>TOTAL ÖVRIG KOSTNAD PER STYCK NUVÄRDE</t>
  </si>
  <si>
    <t>TOTAL LCC PER STYCK</t>
  </si>
  <si>
    <t>liter/mil</t>
  </si>
  <si>
    <t>mil</t>
  </si>
  <si>
    <t>kr/liter</t>
  </si>
  <si>
    <t>UNDERHÅLLSKOSTNAD PER STYCK NUVÄRDE</t>
  </si>
  <si>
    <t>DRIFTKOSTNAD PER STYCK NUVÄRDE</t>
  </si>
  <si>
    <t>Årlig körsträcka per fordon</t>
  </si>
  <si>
    <t>Fordonsskatt</t>
  </si>
  <si>
    <t>Skatter och övriga kostnader</t>
  </si>
  <si>
    <t>eller</t>
  </si>
  <si>
    <r>
      <t>Antal</t>
    </r>
    <r>
      <rPr>
        <sz val="9"/>
        <color indexed="59"/>
        <rFont val="Arial"/>
        <family val="2"/>
      </rPr>
      <t xml:space="preserve">* </t>
    </r>
    <r>
      <rPr>
        <b/>
        <sz val="9"/>
        <rFont val="Arial"/>
        <family val="2"/>
      </rPr>
      <t xml:space="preserve"> </t>
    </r>
  </si>
  <si>
    <t>Bränsleförbrukning blandad körning per fordon</t>
  </si>
  <si>
    <t>Underhåll</t>
  </si>
  <si>
    <t xml:space="preserve">Anskaffningskostnad </t>
  </si>
  <si>
    <t>Bränslekostnad</t>
  </si>
  <si>
    <t>Service och reparationsavtal</t>
  </si>
  <si>
    <t>Anskaffningskostnad exkl. restvärde</t>
  </si>
  <si>
    <t>Offererad fodonsmodell</t>
  </si>
  <si>
    <t xml:space="preserve">Restvärde </t>
  </si>
  <si>
    <t>Fordonskategori</t>
  </si>
  <si>
    <t>Db</t>
  </si>
  <si>
    <t>Servicekostnad per år (utförd i Stockholm)</t>
  </si>
  <si>
    <t xml:space="preserve">Bränslepris (se anbudsförfrågan punkt 1.4.7) </t>
  </si>
  <si>
    <t>Nettopris exkl. moms inkl. leveranskostnad per fordon</t>
  </si>
  <si>
    <t>Elpris</t>
  </si>
  <si>
    <t>kr/kWh</t>
  </si>
  <si>
    <t>Bränslekostnad elbil</t>
  </si>
  <si>
    <t>Elförbrukning</t>
  </si>
  <si>
    <t>kWh/mil</t>
  </si>
  <si>
    <t>Leasingkostnad</t>
  </si>
  <si>
    <t>Batteri</t>
  </si>
  <si>
    <t>kr/mån</t>
  </si>
  <si>
    <t>DRIFTKOSTNAD VID HYRA PER STYCK NUVÄRDE</t>
  </si>
  <si>
    <t xml:space="preserve">Underhåll </t>
  </si>
  <si>
    <t>Övrigt</t>
  </si>
  <si>
    <t>Anskaffningskostnad utan restvärde</t>
  </si>
  <si>
    <t>Restvärde 40% av inköpspriset</t>
  </si>
  <si>
    <t>LIVSCYKELKOSTNADER (LCC) VID KÖP AV ELBILAR (ej laddhybrider)</t>
  </si>
  <si>
    <t>Fordonsmodell</t>
  </si>
  <si>
    <t>Antal</t>
  </si>
  <si>
    <t>Antal användningsår</t>
  </si>
  <si>
    <r>
      <t>V.g. fyll i vita celler</t>
    </r>
    <r>
      <rPr>
        <sz val="10"/>
        <color indexed="18"/>
        <rFont val="Arial"/>
        <family val="2"/>
      </rPr>
      <t>.</t>
    </r>
  </si>
  <si>
    <t>Modell X</t>
  </si>
  <si>
    <t>Ba</t>
  </si>
  <si>
    <r>
      <t>V.g. fyll i vita celler</t>
    </r>
    <r>
      <rPr>
        <sz val="10"/>
        <color indexed="18"/>
        <rFont val="Arial"/>
        <family val="2"/>
      </rPr>
      <t xml:space="preserve">. </t>
    </r>
  </si>
  <si>
    <t>Inköpspris exkl moms inkl. leveranskostnad per fordon</t>
  </si>
  <si>
    <t>Inköpspris exkl. moms inkl. leveranskostnad per fordon</t>
  </si>
  <si>
    <t>LIVSCYKELKOSTNADER (LCC) VID KÖP AV FORDON (EJ ELBILAR)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</si>
</sst>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"/>
    <numFmt numFmtId="166" formatCode="#,##0.0\ &quot;kr&quot;;[Red]\-#,##0.0\ &quot;kr&quot;"/>
    <numFmt numFmtId="167" formatCode="#,##0.00\ &quot;kr&quot;"/>
    <numFmt numFmtId="168" formatCode="_-* #,##0.0\ _k_r_-;\-* #,##0.0\ _k_r_-;_-* &quot;-&quot;?\ _k_r_-;_-@_-"/>
    <numFmt numFmtId="169" formatCode="_-* #,##0.0\ &quot;kr&quot;_-;\-* #,##0.0\ &quot;kr&quot;_-;_-* &quot;-&quot;?\ &quot;kr&quot;_-;_-@_-"/>
    <numFmt numFmtId="170" formatCode="#,##0.0_ ;\-#,##0.0\ "/>
    <numFmt numFmtId="171" formatCode="000\ 00"/>
    <numFmt numFmtId="172" formatCode="#,##0\ &quot;kr&quot;"/>
    <numFmt numFmtId="173" formatCode="#,##0.0\ &quot;kr&quot;"/>
  </numFmts>
  <fonts count="45"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9"/>
      <color indexed="18"/>
      <name val="Arial"/>
      <family val="2"/>
    </font>
    <font>
      <sz val="8"/>
      <name val="Tahoma"/>
      <family val="2"/>
    </font>
    <font>
      <sz val="9"/>
      <color indexed="59"/>
      <name val="Arial"/>
      <family val="2"/>
    </font>
    <font>
      <sz val="9"/>
      <color indexed="60"/>
      <name val="Arial"/>
      <family val="2"/>
    </font>
    <font>
      <sz val="9"/>
      <color indexed="54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9"/>
      <color theme="11"/>
      <name val="Arial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8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medium">
        <color indexed="8"/>
      </right>
      <top style="thin">
        <color indexed="6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8"/>
      </right>
      <top>
        <color indexed="63"/>
      </top>
      <bottom style="thin">
        <color indexed="6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8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59"/>
      </bottom>
    </border>
    <border>
      <left>
        <color indexed="63"/>
      </left>
      <right style="medium">
        <color indexed="8"/>
      </right>
      <top style="thin">
        <color indexed="60"/>
      </top>
      <bottom style="thin">
        <color indexed="6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6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1" applyNumberFormat="0" applyFont="0" applyAlignment="0" applyProtection="0"/>
    <xf numFmtId="0" fontId="24" fillId="17" borderId="2" applyNumberFormat="0" applyAlignment="0" applyProtection="0"/>
    <xf numFmtId="0" fontId="25" fillId="4" borderId="0" applyNumberFormat="0" applyBorder="0" applyAlignment="0" applyProtection="0"/>
    <xf numFmtId="0" fontId="0" fillId="18" borderId="3" applyNumberFormat="0" applyFont="0" applyBorder="0" applyAlignment="0" applyProtection="0"/>
    <xf numFmtId="0" fontId="26" fillId="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3" applyNumberFormat="0" applyFill="0" applyBorder="0" applyAlignment="0" applyProtection="0"/>
    <xf numFmtId="0" fontId="28" fillId="7" borderId="2" applyNumberFormat="0" applyAlignment="0" applyProtection="0"/>
    <xf numFmtId="0" fontId="43" fillId="23" borderId="4" applyNumberFormat="0" applyAlignment="0" applyProtection="0"/>
    <xf numFmtId="0" fontId="29" fillId="0" borderId="5" applyNumberFormat="0" applyFill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" fillId="25" borderId="0" applyBorder="0">
      <alignment/>
      <protection/>
    </xf>
    <xf numFmtId="0" fontId="5" fillId="25" borderId="0">
      <alignment/>
      <protection/>
    </xf>
    <xf numFmtId="0" fontId="35" fillId="0" borderId="9" applyNumberFormat="0" applyFill="0" applyAlignment="0" applyProtection="0"/>
    <xf numFmtId="0" fontId="0" fillId="0" borderId="3">
      <alignment/>
      <protection/>
    </xf>
    <xf numFmtId="0" fontId="0" fillId="0" borderId="10" applyAlignment="0">
      <protection/>
    </xf>
    <xf numFmtId="0" fontId="2" fillId="0" borderId="11" applyNumberFormat="0" applyFill="0" applyBorder="0" applyAlignment="0" applyProtection="0"/>
    <xf numFmtId="0" fontId="6" fillId="0" borderId="3" applyNumberFormat="0" applyFill="0" applyBorder="0" applyAlignment="0" applyProtection="0"/>
    <xf numFmtId="0" fontId="7" fillId="25" borderId="1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5" borderId="0">
      <alignment vertical="top"/>
      <protection/>
    </xf>
    <xf numFmtId="0" fontId="6" fillId="0" borderId="0">
      <alignment/>
      <protection/>
    </xf>
    <xf numFmtId="0" fontId="36" fillId="17" borderId="1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25" borderId="14" xfId="58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5" xfId="0" applyFont="1" applyFill="1" applyBorder="1" applyAlignment="1" applyProtection="1">
      <alignment/>
      <protection/>
    </xf>
    <xf numFmtId="0" fontId="0" fillId="18" borderId="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26" borderId="16" xfId="0" applyFont="1" applyFill="1" applyBorder="1" applyAlignment="1" applyProtection="1">
      <alignment/>
      <protection/>
    </xf>
    <xf numFmtId="0" fontId="7" fillId="26" borderId="3" xfId="0" applyFont="1" applyFill="1" applyBorder="1" applyAlignment="1" applyProtection="1">
      <alignment/>
      <protection/>
    </xf>
    <xf numFmtId="0" fontId="7" fillId="26" borderId="3" xfId="0" applyFont="1" applyFill="1" applyBorder="1" applyAlignment="1" applyProtection="1">
      <alignment horizontal="right"/>
      <protection/>
    </xf>
    <xf numFmtId="0" fontId="12" fillId="26" borderId="17" xfId="46" applyFont="1" applyFill="1" applyBorder="1" applyAlignment="1" applyProtection="1">
      <alignment horizontal="left"/>
      <protection/>
    </xf>
    <xf numFmtId="0" fontId="7" fillId="26" borderId="18" xfId="0" applyFont="1" applyFill="1" applyBorder="1" applyAlignment="1" applyProtection="1">
      <alignment/>
      <protection/>
    </xf>
    <xf numFmtId="0" fontId="7" fillId="26" borderId="19" xfId="0" applyFont="1" applyFill="1" applyBorder="1" applyAlignment="1" applyProtection="1">
      <alignment horizontal="left"/>
      <protection/>
    </xf>
    <xf numFmtId="0" fontId="0" fillId="18" borderId="11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6" fillId="18" borderId="3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10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/>
      <protection/>
    </xf>
    <xf numFmtId="0" fontId="6" fillId="18" borderId="17" xfId="0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10" fillId="18" borderId="17" xfId="0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11" fillId="18" borderId="17" xfId="46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6" xfId="0" applyFont="1" applyFill="1" applyBorder="1" applyAlignment="1" applyProtection="1">
      <alignment/>
      <protection/>
    </xf>
    <xf numFmtId="0" fontId="6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7" xfId="46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0" fillId="27" borderId="0" xfId="0" applyFont="1" applyFill="1" applyAlignment="1" applyProtection="1">
      <alignment/>
      <protection/>
    </xf>
    <xf numFmtId="0" fontId="8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9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5" borderId="20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4" fillId="27" borderId="0" xfId="46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 horizontal="right"/>
      <protection/>
    </xf>
    <xf numFmtId="0" fontId="15" fillId="18" borderId="23" xfId="0" applyFont="1" applyFill="1" applyBorder="1" applyAlignment="1" applyProtection="1">
      <alignment horizontal="left"/>
      <protection/>
    </xf>
    <xf numFmtId="0" fontId="16" fillId="18" borderId="3" xfId="0" applyFont="1" applyFill="1" applyBorder="1" applyAlignment="1" applyProtection="1">
      <alignment/>
      <protection/>
    </xf>
    <xf numFmtId="0" fontId="16" fillId="18" borderId="22" xfId="51" applyNumberFormat="1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 horizontal="left"/>
      <protection/>
    </xf>
    <xf numFmtId="166" fontId="17" fillId="25" borderId="24" xfId="64" applyNumberFormat="1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4" fillId="27" borderId="0" xfId="46" applyFill="1" applyBorder="1" applyAlignment="1" applyProtection="1">
      <alignment horizontal="right"/>
      <protection/>
    </xf>
    <xf numFmtId="0" fontId="0" fillId="18" borderId="16" xfId="0" applyFill="1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/>
    </xf>
    <xf numFmtId="0" fontId="4" fillId="27" borderId="0" xfId="46" applyFont="1" applyFill="1" applyBorder="1" applyAlignment="1" applyProtection="1">
      <alignment horizontal="right"/>
      <protection/>
    </xf>
    <xf numFmtId="0" fontId="0" fillId="18" borderId="26" xfId="60" applyFont="1" applyFill="1" applyBorder="1" applyProtection="1">
      <alignment/>
      <protection/>
    </xf>
    <xf numFmtId="0" fontId="6" fillId="18" borderId="27" xfId="0" applyFont="1" applyFill="1" applyBorder="1" applyAlignment="1" applyProtection="1">
      <alignment horizontal="center"/>
      <protection locked="0"/>
    </xf>
    <xf numFmtId="0" fontId="0" fillId="18" borderId="25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right"/>
      <protection/>
    </xf>
    <xf numFmtId="0" fontId="0" fillId="18" borderId="19" xfId="0" applyFont="1" applyFill="1" applyBorder="1" applyAlignment="1" applyProtection="1">
      <alignment horizontal="left"/>
      <protection/>
    </xf>
    <xf numFmtId="0" fontId="0" fillId="27" borderId="28" xfId="0" applyFont="1" applyFill="1" applyBorder="1" applyAlignment="1" applyProtection="1">
      <alignment/>
      <protection/>
    </xf>
    <xf numFmtId="0" fontId="7" fillId="25" borderId="28" xfId="0" applyFont="1" applyFill="1" applyBorder="1" applyAlignment="1" applyProtection="1">
      <alignment/>
      <protection/>
    </xf>
    <xf numFmtId="0" fontId="7" fillId="25" borderId="0" xfId="0" applyFont="1" applyFill="1" applyBorder="1" applyAlignment="1" applyProtection="1">
      <alignment/>
      <protection/>
    </xf>
    <xf numFmtId="0" fontId="7" fillId="25" borderId="0" xfId="0" applyFont="1" applyFill="1" applyBorder="1" applyAlignment="1" applyProtection="1">
      <alignment horizontal="left"/>
      <protection/>
    </xf>
    <xf numFmtId="0" fontId="0" fillId="27" borderId="29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22" fillId="26" borderId="16" xfId="0" applyFont="1" applyFill="1" applyBorder="1" applyAlignment="1" applyProtection="1">
      <alignment/>
      <protection/>
    </xf>
    <xf numFmtId="0" fontId="7" fillId="26" borderId="3" xfId="46" applyFont="1" applyFill="1" applyBorder="1" applyAlignment="1" applyProtection="1">
      <alignment/>
      <protection/>
    </xf>
    <xf numFmtId="0" fontId="7" fillId="26" borderId="17" xfId="0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30" xfId="60" applyFont="1" applyFill="1" applyBorder="1" applyProtection="1">
      <alignment/>
      <protection/>
    </xf>
    <xf numFmtId="0" fontId="23" fillId="18" borderId="16" xfId="0" applyFont="1" applyFill="1" applyBorder="1" applyAlignment="1" applyProtection="1">
      <alignment horizontal="center"/>
      <protection/>
    </xf>
    <xf numFmtId="0" fontId="0" fillId="18" borderId="3" xfId="60" applyFont="1" applyFill="1" applyBorder="1" applyAlignment="1" applyProtection="1">
      <alignment horizontal="right"/>
      <protection/>
    </xf>
    <xf numFmtId="0" fontId="0" fillId="18" borderId="26" xfId="0" applyFont="1" applyFill="1" applyBorder="1" applyAlignment="1" applyProtection="1">
      <alignment horizontal="right"/>
      <protection/>
    </xf>
    <xf numFmtId="0" fontId="0" fillId="27" borderId="28" xfId="0" applyFont="1" applyFill="1" applyBorder="1" applyAlignment="1" applyProtection="1">
      <alignment/>
      <protection/>
    </xf>
    <xf numFmtId="0" fontId="17" fillId="25" borderId="24" xfId="64" applyFont="1" applyBorder="1" applyAlignment="1" applyProtection="1">
      <alignment/>
      <protection/>
    </xf>
    <xf numFmtId="0" fontId="0" fillId="18" borderId="26" xfId="6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/>
      <protection/>
    </xf>
    <xf numFmtId="0" fontId="0" fillId="27" borderId="31" xfId="60" applyFill="1" applyBorder="1" applyProtection="1">
      <alignment/>
      <protection locked="0"/>
    </xf>
    <xf numFmtId="0" fontId="0" fillId="18" borderId="32" xfId="60" applyFont="1" applyFill="1" applyBorder="1" applyProtection="1">
      <alignment/>
      <protection/>
    </xf>
    <xf numFmtId="172" fontId="0" fillId="0" borderId="3" xfId="0" applyNumberFormat="1" applyFont="1" applyFill="1" applyBorder="1" applyAlignment="1" applyProtection="1">
      <alignment/>
      <protection locked="0"/>
    </xf>
    <xf numFmtId="172" fontId="7" fillId="26" borderId="3" xfId="0" applyNumberFormat="1" applyFont="1" applyFill="1" applyBorder="1" applyAlignment="1" applyProtection="1">
      <alignment horizontal="right"/>
      <protection/>
    </xf>
    <xf numFmtId="172" fontId="7" fillId="26" borderId="22" xfId="0" applyNumberFormat="1" applyFont="1" applyFill="1" applyBorder="1" applyAlignment="1" applyProtection="1">
      <alignment/>
      <protection locked="0"/>
    </xf>
    <xf numFmtId="172" fontId="0" fillId="0" borderId="3" xfId="0" applyNumberFormat="1" applyFont="1" applyFill="1" applyBorder="1" applyAlignment="1" applyProtection="1">
      <alignment/>
      <protection locked="0"/>
    </xf>
    <xf numFmtId="172" fontId="7" fillId="26" borderId="3" xfId="0" applyNumberFormat="1" applyFont="1" applyFill="1" applyBorder="1" applyAlignment="1" applyProtection="1">
      <alignment/>
      <protection/>
    </xf>
    <xf numFmtId="172" fontId="0" fillId="18" borderId="3" xfId="0" applyNumberFormat="1" applyFont="1" applyFill="1" applyBorder="1" applyAlignment="1" applyProtection="1">
      <alignment/>
      <protection/>
    </xf>
    <xf numFmtId="172" fontId="0" fillId="0" borderId="3" xfId="0" applyNumberFormat="1" applyFont="1" applyFill="1" applyBorder="1" applyAlignment="1" applyProtection="1">
      <alignment/>
      <protection locked="0"/>
    </xf>
    <xf numFmtId="172" fontId="7" fillId="26" borderId="18" xfId="0" applyNumberFormat="1" applyFont="1" applyFill="1" applyBorder="1" applyAlignment="1" applyProtection="1">
      <alignment/>
      <protection/>
    </xf>
    <xf numFmtId="172" fontId="21" fillId="25" borderId="0" xfId="64" applyNumberFormat="1" applyFont="1" applyBorder="1" applyAlignment="1" applyProtection="1">
      <alignment/>
      <protection/>
    </xf>
    <xf numFmtId="172" fontId="17" fillId="25" borderId="12" xfId="64" applyNumberFormat="1" applyFont="1" applyBorder="1" applyAlignment="1" applyProtection="1">
      <alignment/>
      <protection/>
    </xf>
    <xf numFmtId="173" fontId="0" fillId="27" borderId="33" xfId="60" applyNumberFormat="1" applyFill="1" applyBorder="1" applyProtection="1">
      <alignment/>
      <protection locked="0"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 horizontal="left"/>
      <protection/>
    </xf>
    <xf numFmtId="0" fontId="0" fillId="18" borderId="0" xfId="0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6" fillId="18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18" borderId="23" xfId="0" applyFont="1" applyFill="1" applyBorder="1" applyAlignment="1" applyProtection="1">
      <alignment horizontal="center"/>
      <protection locked="0"/>
    </xf>
    <xf numFmtId="0" fontId="0" fillId="25" borderId="2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31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 horizontal="right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34" xfId="0" applyFill="1" applyBorder="1" applyAlignment="1" applyProtection="1">
      <alignment horizontal="right"/>
      <protection/>
    </xf>
    <xf numFmtId="0" fontId="0" fillId="18" borderId="23" xfId="0" applyFont="1" applyFill="1" applyBorder="1" applyAlignment="1" applyProtection="1">
      <alignment horizontal="left"/>
      <protection/>
    </xf>
    <xf numFmtId="0" fontId="0" fillId="18" borderId="22" xfId="0" applyFill="1" applyBorder="1" applyAlignment="1" applyProtection="1">
      <alignment horizontal="right"/>
      <protection/>
    </xf>
    <xf numFmtId="0" fontId="0" fillId="18" borderId="11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 horizontal="right"/>
      <protection/>
    </xf>
    <xf numFmtId="172" fontId="0" fillId="0" borderId="3" xfId="0" applyNumberFormat="1" applyFont="1" applyFill="1" applyBorder="1" applyAlignment="1" applyProtection="1">
      <alignment/>
      <protection locked="0"/>
    </xf>
    <xf numFmtId="0" fontId="0" fillId="27" borderId="28" xfId="0" applyFont="1" applyFill="1" applyBorder="1" applyAlignment="1" applyProtection="1">
      <alignment/>
      <protection/>
    </xf>
    <xf numFmtId="0" fontId="0" fillId="18" borderId="3" xfId="0" applyNumberFormat="1" applyFont="1" applyFill="1" applyBorder="1" applyAlignment="1" applyProtection="1">
      <alignment/>
      <protection/>
    </xf>
    <xf numFmtId="0" fontId="0" fillId="18" borderId="3" xfId="0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 horizontal="right"/>
      <protection/>
    </xf>
    <xf numFmtId="172" fontId="0" fillId="18" borderId="3" xfId="0" applyNumberFormat="1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right"/>
      <protection/>
    </xf>
    <xf numFmtId="0" fontId="0" fillId="18" borderId="19" xfId="0" applyFont="1" applyFill="1" applyBorder="1" applyAlignment="1" applyProtection="1">
      <alignment horizontal="left"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right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29" xfId="0" applyFont="1" applyFill="1" applyBorder="1" applyAlignment="1" applyProtection="1">
      <alignment/>
      <protection/>
    </xf>
    <xf numFmtId="0" fontId="6" fillId="18" borderId="27" xfId="0" applyFont="1" applyFill="1" applyBorder="1" applyAlignment="1" applyProtection="1">
      <alignment horizontal="center"/>
      <protection/>
    </xf>
    <xf numFmtId="172" fontId="7" fillId="26" borderId="22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0" fillId="28" borderId="22" xfId="0" applyFont="1" applyFill="1" applyBorder="1" applyAlignment="1" applyProtection="1">
      <alignment/>
      <protection locked="0"/>
    </xf>
    <xf numFmtId="0" fontId="0" fillId="28" borderId="3" xfId="0" applyNumberFormat="1" applyFont="1" applyFill="1" applyBorder="1" applyAlignment="1" applyProtection="1">
      <alignment/>
      <protection locked="0"/>
    </xf>
    <xf numFmtId="0" fontId="6" fillId="18" borderId="23" xfId="0" applyFont="1" applyFill="1" applyBorder="1" applyAlignment="1" applyProtection="1">
      <alignment horizontal="center"/>
      <protection/>
    </xf>
    <xf numFmtId="0" fontId="0" fillId="29" borderId="35" xfId="0" applyNumberFormat="1" applyFont="1" applyFill="1" applyBorder="1" applyAlignment="1" applyProtection="1">
      <alignment/>
      <protection/>
    </xf>
    <xf numFmtId="0" fontId="0" fillId="29" borderId="33" xfId="0" applyNumberFormat="1" applyFont="1" applyFill="1" applyBorder="1" applyAlignment="1" applyProtection="1">
      <alignment/>
      <protection/>
    </xf>
    <xf numFmtId="0" fontId="0" fillId="29" borderId="35" xfId="51" applyNumberFormat="1" applyFont="1" applyFill="1" applyBorder="1" applyAlignment="1" applyProtection="1">
      <alignment/>
      <protection/>
    </xf>
    <xf numFmtId="0" fontId="0" fillId="18" borderId="3" xfId="60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/>
      <protection/>
    </xf>
    <xf numFmtId="0" fontId="0" fillId="29" borderId="35" xfId="0" applyNumberFormat="1" applyFont="1" applyFill="1" applyBorder="1" applyAlignment="1" applyProtection="1">
      <alignment/>
      <protection locked="0"/>
    </xf>
    <xf numFmtId="0" fontId="0" fillId="29" borderId="33" xfId="0" applyNumberFormat="1" applyFont="1" applyFill="1" applyBorder="1" applyAlignment="1" applyProtection="1">
      <alignment/>
      <protection locked="0"/>
    </xf>
    <xf numFmtId="0" fontId="0" fillId="29" borderId="35" xfId="51" applyNumberFormat="1" applyFont="1" applyFill="1" applyBorder="1" applyAlignment="1" applyProtection="1">
      <alignment/>
      <protection locked="0"/>
    </xf>
    <xf numFmtId="9" fontId="0" fillId="29" borderId="22" xfId="51" applyNumberFormat="1" applyFont="1" applyFill="1" applyBorder="1" applyAlignment="1" applyProtection="1">
      <alignment/>
      <protection/>
    </xf>
    <xf numFmtId="172" fontId="0" fillId="29" borderId="3" xfId="0" applyNumberFormat="1" applyFont="1" applyFill="1" applyBorder="1" applyAlignment="1" applyProtection="1">
      <alignment/>
      <protection locked="0"/>
    </xf>
    <xf numFmtId="0" fontId="0" fillId="29" borderId="33" xfId="60" applyFill="1" applyBorder="1" applyProtection="1">
      <alignment/>
      <protection locked="0"/>
    </xf>
    <xf numFmtId="2" fontId="0" fillId="29" borderId="35" xfId="51" applyNumberFormat="1" applyFont="1" applyFill="1" applyBorder="1" applyAlignment="1" applyProtection="1">
      <alignment/>
      <protection/>
    </xf>
    <xf numFmtId="172" fontId="0" fillId="29" borderId="18" xfId="0" applyNumberFormat="1" applyFont="1" applyFill="1" applyBorder="1" applyAlignment="1" applyProtection="1">
      <alignment/>
      <protection/>
    </xf>
    <xf numFmtId="0" fontId="4" fillId="27" borderId="0" xfId="46" applyFill="1" applyBorder="1" applyAlignment="1" applyProtection="1">
      <alignment horizontal="left"/>
      <protection/>
    </xf>
    <xf numFmtId="0" fontId="19" fillId="25" borderId="36" xfId="58" applyFont="1" applyBorder="1" applyProtection="1">
      <alignment/>
      <protection/>
    </xf>
    <xf numFmtId="0" fontId="19" fillId="25" borderId="37" xfId="58" applyFont="1" applyBorder="1" applyAlignment="1" applyProtection="1">
      <alignment horizontal="center"/>
      <protection/>
    </xf>
    <xf numFmtId="0" fontId="19" fillId="25" borderId="14" xfId="58" applyFont="1" applyBorder="1" applyAlignment="1" applyProtection="1">
      <alignment horizontal="center"/>
      <protection/>
    </xf>
    <xf numFmtId="0" fontId="20" fillId="25" borderId="38" xfId="67" applyFont="1" applyBorder="1" applyAlignment="1" applyProtection="1">
      <alignment horizontal="center" vertical="top"/>
      <protection/>
    </xf>
    <xf numFmtId="0" fontId="20" fillId="25" borderId="39" xfId="67" applyFont="1" applyBorder="1" applyAlignment="1" applyProtection="1">
      <alignment horizontal="center" vertical="top"/>
      <protection/>
    </xf>
    <xf numFmtId="0" fontId="17" fillId="25" borderId="12" xfId="64" applyFont="1" applyBorder="1" applyAlignment="1" applyProtection="1">
      <alignment horizontal="left"/>
      <protection/>
    </xf>
    <xf numFmtId="0" fontId="17" fillId="25" borderId="40" xfId="64" applyFont="1" applyBorder="1" applyAlignment="1" applyProtection="1">
      <alignment horizontal="left"/>
      <protection/>
    </xf>
    <xf numFmtId="0" fontId="19" fillId="25" borderId="37" xfId="58" applyFont="1" applyBorder="1" applyProtection="1">
      <alignment/>
      <protection/>
    </xf>
    <xf numFmtId="0" fontId="20" fillId="25" borderId="0" xfId="67" applyFont="1" applyBorder="1" applyAlignment="1" applyProtection="1">
      <alignment horizontal="center" vertical="top"/>
      <protection/>
    </xf>
    <xf numFmtId="0" fontId="20" fillId="25" borderId="41" xfId="67" applyFont="1" applyBorder="1" applyAlignment="1" applyProtection="1">
      <alignment horizontal="center" vertical="top"/>
      <protection/>
    </xf>
  </cellXfs>
  <cellStyles count="5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ell för ifyllnad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Rubrik tabell mindre" xfId="57"/>
    <cellStyle name="Rubrik textsida" xfId="58"/>
    <cellStyle name="Summa" xfId="59"/>
    <cellStyle name="Tabell" xfId="60"/>
    <cellStyle name="Tabell - markerad rad" xfId="61"/>
    <cellStyle name="Tabellrubrik nivå 2" xfId="62"/>
    <cellStyle name="Tabellrubrik nivå 3" xfId="63"/>
    <cellStyle name="Tabellsumma" xfId="64"/>
    <cellStyle name="Comma" xfId="65"/>
    <cellStyle name="Comma [0]" xfId="66"/>
    <cellStyle name="Underrubrik tabell" xfId="67"/>
    <cellStyle name="Underrubrik textsida" xfId="68"/>
    <cellStyle name="Utdata" xfId="69"/>
    <cellStyle name="Currency" xfId="70"/>
    <cellStyle name="Currency [0]" xfId="71"/>
    <cellStyle name="Varningstext" xfId="72"/>
  </cellStyles>
  <dxfs count="18">
    <dxf>
      <font>
        <b val="0"/>
        <i val="0"/>
        <color indexed="60"/>
      </font>
    </dxf>
    <dxf>
      <font>
        <b val="0"/>
        <i val="0"/>
        <color indexed="60"/>
      </font>
    </dxf>
    <dxf>
      <font>
        <b val="0"/>
        <i val="0"/>
        <color indexed="60"/>
      </font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indexed="60"/>
      </font>
    </dxf>
    <dxf>
      <font>
        <b val="0"/>
        <i val="0"/>
        <color indexed="60"/>
      </font>
    </dxf>
    <dxf>
      <font>
        <b val="0"/>
        <i val="0"/>
        <color indexed="60"/>
      </font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rgb="FFAAA095"/>
      </font>
      <border/>
    </dxf>
    <dxf>
      <font>
        <b val="0"/>
        <i val="0"/>
        <color rgb="FFAAA095"/>
      </font>
      <fill>
        <patternFill>
          <bgColor rgb="FFE5E5E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A2C0"/>
      <rgbColor rgb="00FFFFFF"/>
      <rgbColor rgb="00000000"/>
      <rgbColor rgb="007F7F7F"/>
      <rgbColor rgb="00BFBFBF"/>
      <rgbColor rgb="00666666"/>
      <rgbColor rgb="00000000"/>
      <rgbColor rgb="00A6A6A6"/>
      <rgbColor rgb="00000000"/>
      <rgbColor rgb="007F7F7F"/>
      <rgbColor rgb="00FFFFFF"/>
      <rgbColor rgb="00666666"/>
      <rgbColor rgb="00E5E5E5"/>
      <rgbColor rgb="00A6A6A6"/>
      <rgbColor rgb="00FFFFFF"/>
      <rgbColor rgb="00FFFFFF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BFBFBF"/>
      <rgbColor rgb="00A6A6A6"/>
      <rgbColor rgb="007F7F7F"/>
      <rgbColor rgb="00666666"/>
      <rgbColor rgb="00BFBFBF"/>
      <rgbColor rgb="00000000"/>
      <rgbColor rgb="00E5E5E5"/>
      <rgbColor rgb="004D4D4D"/>
      <rgbColor rgb="00BFBFBF"/>
      <rgbColor rgb="00A6A6A6"/>
      <rgbColor rgb="00666666"/>
      <rgbColor rgb="004D4D4D"/>
      <rgbColor rgb="004D4D4D"/>
      <rgbColor rgb="004D4D4D"/>
      <rgbColor rgb="00E5E5E5"/>
      <rgbColor rgb="00FFFFFF"/>
      <rgbColor rgb="00000000"/>
      <rgbColor rgb="007F7F7F"/>
      <rgbColor rgb="00FFE91B"/>
      <rgbColor rgb="00EC736A"/>
      <rgbColor rgb="00AAA095"/>
      <rgbColor rgb="00E5E5E5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1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2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3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1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1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2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1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PageLayoutView="0" workbookViewId="0" topLeftCell="A1">
      <selection activeCell="F13" sqref="F13"/>
    </sheetView>
  </sheetViews>
  <sheetFormatPr defaultColWidth="9.140625" defaultRowHeight="12"/>
  <cols>
    <col min="1" max="1" width="2.7109375" style="48" customWidth="1"/>
    <col min="2" max="2" width="9.140625" style="10" customWidth="1"/>
    <col min="3" max="3" width="43.28125" style="10" customWidth="1"/>
    <col min="4" max="4" width="7.140625" style="10" customWidth="1"/>
    <col min="5" max="5" width="30.140625" style="10" customWidth="1"/>
    <col min="6" max="6" width="49.7109375" style="10" customWidth="1"/>
    <col min="7" max="9" width="49.7109375" style="48" customWidth="1"/>
    <col min="10" max="34" width="9.140625" style="48" customWidth="1"/>
    <col min="35" max="16384" width="9.140625" style="10" customWidth="1"/>
  </cols>
  <sheetData>
    <row r="1" spans="2:5" s="42" customFormat="1" ht="14.25" customHeight="1" thickBot="1">
      <c r="B1" s="38"/>
      <c r="C1" s="39"/>
      <c r="D1" s="40"/>
      <c r="E1" s="41"/>
    </row>
    <row r="2" spans="2:6" s="42" customFormat="1" ht="6" customHeight="1" thickBot="1">
      <c r="B2" s="49"/>
      <c r="C2" s="159"/>
      <c r="D2" s="159"/>
      <c r="E2" s="159"/>
      <c r="F2" s="3"/>
    </row>
    <row r="3" spans="1:34" s="4" customFormat="1" ht="18" customHeight="1">
      <c r="A3" s="43"/>
      <c r="B3" s="49"/>
      <c r="C3" s="160" t="s">
        <v>59</v>
      </c>
      <c r="D3" s="160"/>
      <c r="E3" s="160"/>
      <c r="F3" s="16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s="4" customFormat="1" ht="13.5" customHeight="1" thickBot="1">
      <c r="A4" s="43"/>
      <c r="B4" s="50"/>
      <c r="C4" s="162"/>
      <c r="D4" s="162"/>
      <c r="E4" s="162"/>
      <c r="F4" s="16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" customFormat="1" ht="11.25" customHeight="1">
      <c r="A5" s="43"/>
      <c r="B5" s="18"/>
      <c r="C5" s="56"/>
      <c r="D5" s="56"/>
      <c r="E5" s="56"/>
      <c r="F5" s="2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s="4" customFormat="1" ht="15.75" customHeight="1" thickBot="1">
      <c r="A6" s="43"/>
      <c r="B6" s="18"/>
      <c r="C6" s="19" t="s">
        <v>9</v>
      </c>
      <c r="D6" s="19"/>
      <c r="E6" s="88"/>
      <c r="F6" s="2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7" customFormat="1" ht="14.25" customHeight="1" thickBot="1" thickTop="1">
      <c r="A7" s="44"/>
      <c r="B7" s="18"/>
      <c r="C7" s="20" t="s">
        <v>22</v>
      </c>
      <c r="D7" s="84" t="s">
        <v>1</v>
      </c>
      <c r="E7" s="150">
        <v>1</v>
      </c>
      <c r="F7" s="58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7" customFormat="1" ht="15.75" customHeight="1" thickBot="1" thickTop="1">
      <c r="A8" s="44"/>
      <c r="B8" s="21"/>
      <c r="C8" s="20" t="s">
        <v>8</v>
      </c>
      <c r="D8" s="84" t="s">
        <v>4</v>
      </c>
      <c r="E8" s="151">
        <v>3</v>
      </c>
      <c r="F8" s="5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7" customFormat="1" ht="13.5" customHeight="1" thickBot="1" thickTop="1">
      <c r="A9" s="44"/>
      <c r="B9" s="21"/>
      <c r="C9" s="20" t="s">
        <v>7</v>
      </c>
      <c r="D9" s="84" t="s">
        <v>2</v>
      </c>
      <c r="E9" s="152">
        <v>5</v>
      </c>
      <c r="F9" s="5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7" customFormat="1" ht="15.75" customHeight="1" thickBot="1" thickTop="1">
      <c r="A10" s="44"/>
      <c r="B10" s="52"/>
      <c r="C10" s="53" t="s">
        <v>30</v>
      </c>
      <c r="D10" s="54" t="s">
        <v>2</v>
      </c>
      <c r="E10" s="153">
        <v>0.5</v>
      </c>
      <c r="F10" s="5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s="4" customFormat="1" ht="20.25" customHeight="1">
      <c r="A11" s="43"/>
      <c r="B11" s="17"/>
      <c r="C11" s="5" t="s">
        <v>29</v>
      </c>
      <c r="D11" s="5"/>
      <c r="E11" s="60" t="s">
        <v>54</v>
      </c>
      <c r="F11" s="66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" customFormat="1" ht="15" customHeight="1">
      <c r="A12" s="43"/>
      <c r="B12" s="107"/>
      <c r="C12" s="108" t="s">
        <v>31</v>
      </c>
      <c r="D12" s="108"/>
      <c r="E12" s="109" t="s">
        <v>32</v>
      </c>
      <c r="F12" s="11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8" customFormat="1" ht="15.75" customHeight="1">
      <c r="A13" s="45"/>
      <c r="B13" s="21"/>
      <c r="C13" s="19" t="s">
        <v>25</v>
      </c>
      <c r="D13" s="24"/>
      <c r="E13" s="23"/>
      <c r="F13" s="28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8" customFormat="1" ht="15.75" customHeight="1">
      <c r="A14" s="45"/>
      <c r="B14" s="22"/>
      <c r="C14" s="23" t="s">
        <v>35</v>
      </c>
      <c r="D14" s="32" t="s">
        <v>0</v>
      </c>
      <c r="E14" s="91">
        <v>300000</v>
      </c>
      <c r="F14" s="29" t="s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9" customFormat="1" ht="13.5" customHeight="1">
      <c r="A15" s="46"/>
      <c r="B15" s="11"/>
      <c r="C15" s="12" t="s">
        <v>10</v>
      </c>
      <c r="D15" s="13"/>
      <c r="E15" s="92">
        <f>E14</f>
        <v>300000</v>
      </c>
      <c r="F15" s="1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s="4" customFormat="1" ht="12.75" customHeight="1">
      <c r="A16" s="43"/>
      <c r="B16" s="33"/>
      <c r="C16" s="19" t="s">
        <v>26</v>
      </c>
      <c r="D16" s="34"/>
      <c r="E16" s="20"/>
      <c r="F16" s="2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" customFormat="1" ht="15.75" customHeight="1" thickBot="1">
      <c r="A17" s="43"/>
      <c r="B17" s="62"/>
      <c r="C17" s="65" t="s">
        <v>23</v>
      </c>
      <c r="D17" s="83" t="s">
        <v>13</v>
      </c>
      <c r="E17" s="89">
        <v>0.45</v>
      </c>
      <c r="F17" s="65" t="s">
        <v>13</v>
      </c>
      <c r="G17" s="8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" customFormat="1" ht="15.75" customHeight="1" thickBot="1" thickTop="1">
      <c r="A18" s="43"/>
      <c r="B18" s="62"/>
      <c r="C18" s="65" t="s">
        <v>18</v>
      </c>
      <c r="D18" s="87" t="s">
        <v>14</v>
      </c>
      <c r="E18" s="155">
        <v>2000</v>
      </c>
      <c r="F18" s="90" t="s">
        <v>14</v>
      </c>
      <c r="G18" s="8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" customFormat="1" ht="15.75" customHeight="1" thickBot="1" thickTop="1">
      <c r="A19" s="43"/>
      <c r="B19" s="63"/>
      <c r="C19" s="81" t="s">
        <v>34</v>
      </c>
      <c r="D19" s="87" t="s">
        <v>15</v>
      </c>
      <c r="E19" s="101">
        <v>11</v>
      </c>
      <c r="F19" s="90" t="s">
        <v>15</v>
      </c>
      <c r="G19" s="8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" customFormat="1" ht="15.75" customHeight="1" thickTop="1">
      <c r="A20" s="43"/>
      <c r="B20" s="77"/>
      <c r="C20" s="78" t="s">
        <v>17</v>
      </c>
      <c r="D20" s="13"/>
      <c r="E20" s="93">
        <f>-PV(E9*0.01,E8,E17*E18*E19)</f>
        <v>26960.155490767756</v>
      </c>
      <c r="F20" s="7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" customFormat="1" ht="15.75" customHeight="1">
      <c r="A21" s="43"/>
      <c r="B21" s="18"/>
      <c r="C21" s="19" t="s">
        <v>24</v>
      </c>
      <c r="D21" s="34"/>
      <c r="E21" s="6"/>
      <c r="F21" s="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" customFormat="1" ht="15.75" customHeight="1">
      <c r="A22" s="43"/>
      <c r="B22" s="18"/>
      <c r="C22" s="20" t="s">
        <v>33</v>
      </c>
      <c r="D22" s="31" t="s">
        <v>5</v>
      </c>
      <c r="E22" s="94"/>
      <c r="F22" s="27" t="s">
        <v>6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" customFormat="1" ht="15.75" customHeight="1">
      <c r="A23" s="43"/>
      <c r="B23" s="82" t="s">
        <v>21</v>
      </c>
      <c r="C23" s="20" t="s">
        <v>27</v>
      </c>
      <c r="D23" s="31" t="s">
        <v>5</v>
      </c>
      <c r="E23" s="94">
        <v>3500</v>
      </c>
      <c r="F23" s="27" t="s">
        <v>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9" customFormat="1" ht="15.75" customHeight="1">
      <c r="A24" s="46"/>
      <c r="B24" s="11"/>
      <c r="C24" s="12" t="s">
        <v>16</v>
      </c>
      <c r="D24" s="13"/>
      <c r="E24" s="95">
        <f>IF(E22&gt;0,-PV(E9*0.01,E8,E22),-PV(E9*0.01,E8,E23))</f>
        <v>9531.368102796681</v>
      </c>
      <c r="F24" s="1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s="9" customFormat="1" ht="15.75" customHeight="1">
      <c r="A25" s="46"/>
      <c r="B25" s="33"/>
      <c r="C25" s="19" t="s">
        <v>20</v>
      </c>
      <c r="D25" s="20"/>
      <c r="E25" s="96"/>
      <c r="F25" s="30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s="9" customFormat="1" ht="15.75" customHeight="1">
      <c r="A26" s="46"/>
      <c r="B26" s="33"/>
      <c r="C26" s="80" t="s">
        <v>19</v>
      </c>
      <c r="D26" s="35" t="s">
        <v>5</v>
      </c>
      <c r="E26" s="97">
        <v>0</v>
      </c>
      <c r="F26" s="36" t="s">
        <v>6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s="9" customFormat="1" ht="10.5" customHeight="1">
      <c r="A27" s="46"/>
      <c r="B27" s="33"/>
      <c r="C27" s="25"/>
      <c r="D27" s="35"/>
      <c r="E27" s="154"/>
      <c r="F27" s="3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s="2" customFormat="1" ht="13.5" customHeight="1">
      <c r="A28" s="42"/>
      <c r="B28" s="11"/>
      <c r="C28" s="12" t="s">
        <v>11</v>
      </c>
      <c r="D28" s="15"/>
      <c r="E28" s="98">
        <f>(-PV(E9*0.01,E8,E27))+(-PV(E9*0.01,E8,E26))</f>
        <v>0</v>
      </c>
      <c r="F28" s="1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s="2" customFormat="1" ht="15.75" customHeight="1">
      <c r="A29" s="42"/>
      <c r="B29" s="67"/>
      <c r="C29" s="68" t="s">
        <v>30</v>
      </c>
      <c r="D29" s="69" t="s">
        <v>0</v>
      </c>
      <c r="E29" s="157">
        <f>E10*E14</f>
        <v>150000</v>
      </c>
      <c r="F29" s="70" t="s">
        <v>0</v>
      </c>
      <c r="G29" s="7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s="2" customFormat="1" ht="15.75" customHeight="1" hidden="1">
      <c r="A30" s="42"/>
      <c r="B30" s="102"/>
      <c r="C30" s="106" t="s">
        <v>28</v>
      </c>
      <c r="D30" s="103"/>
      <c r="E30" s="104">
        <f>E14-E29</f>
        <v>150000</v>
      </c>
      <c r="F30" s="105"/>
      <c r="G30" s="7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2" customFormat="1" ht="15.75" customHeight="1">
      <c r="A31" s="76"/>
      <c r="B31" s="72"/>
      <c r="C31" s="73" t="s">
        <v>12</v>
      </c>
      <c r="D31" s="73"/>
      <c r="E31" s="99">
        <f>(SUM(E15,E20,E24,E28,(PV(E9*0.01,E8,,E29))))</f>
        <v>206915.88381384301</v>
      </c>
      <c r="F31" s="74"/>
      <c r="G31" s="7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s="1" customFormat="1" ht="13.5" customHeight="1" thickBot="1">
      <c r="A32" s="47"/>
      <c r="B32" s="86"/>
      <c r="C32" s="164" t="s">
        <v>3</v>
      </c>
      <c r="D32" s="165"/>
      <c r="E32" s="100">
        <f>(SUM(E15,E20,E24,E28,(PV(E9*0.01,E8,,E29))))*E7</f>
        <v>206915.88381384301</v>
      </c>
      <c r="F32" s="59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="47" customFormat="1" ht="17.25" customHeight="1"/>
    <row r="34" spans="2:4" s="48" customFormat="1" ht="15.75" customHeight="1">
      <c r="B34" s="61"/>
      <c r="C34" s="51"/>
      <c r="D34" s="51"/>
    </row>
    <row r="35" spans="2:4" s="48" customFormat="1" ht="15.75" customHeight="1">
      <c r="B35" s="64"/>
      <c r="C35" s="158"/>
      <c r="D35" s="158"/>
    </row>
    <row r="36" s="48" customFormat="1" ht="12"/>
    <row r="37" s="48" customFormat="1" ht="12"/>
    <row r="38" s="48" customFormat="1" ht="12"/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3" ht="24" customHeight="1"/>
  </sheetData>
  <sheetProtection/>
  <mergeCells count="5">
    <mergeCell ref="C35:D35"/>
    <mergeCell ref="C2:E2"/>
    <mergeCell ref="C3:F3"/>
    <mergeCell ref="C4:F4"/>
    <mergeCell ref="C32:D32"/>
  </mergeCells>
  <conditionalFormatting sqref="E21 E13:E16 F11:F32 C11:D32 E24:E32">
    <cfRule type="expression" priority="1" dxfId="16" stopIfTrue="1">
      <formula>"OM($E$17&gt;0 och $E$16=0)"</formula>
    </cfRule>
  </conditionalFormatting>
  <conditionalFormatting sqref="E23">
    <cfRule type="expression" priority="2" dxfId="17" stopIfTrue="1">
      <formula>$E$22&gt;0</formula>
    </cfRule>
  </conditionalFormatting>
  <conditionalFormatting sqref="E22">
    <cfRule type="expression" priority="3" dxfId="17" stopIfTrue="1">
      <formula>$E$23&gt;0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headerFooter>
    <oddHeader>&amp;RBilaga 9</oddHeader>
    <oddFooter>&amp;LFordon 2012
Projekt nr 10091&amp;C1(2)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C18" sqref="C18"/>
    </sheetView>
  </sheetViews>
  <sheetFormatPr defaultColWidth="9.140625" defaultRowHeight="12"/>
  <cols>
    <col min="1" max="1" width="2.7109375" style="48" customWidth="1"/>
    <col min="2" max="2" width="9.140625" style="10" customWidth="1"/>
    <col min="3" max="3" width="43.28125" style="10" customWidth="1"/>
    <col min="4" max="4" width="7.140625" style="10" customWidth="1"/>
    <col min="5" max="5" width="30.140625" style="10" customWidth="1"/>
    <col min="6" max="6" width="49.7109375" style="10" customWidth="1"/>
    <col min="7" max="9" width="49.7109375" style="48" customWidth="1"/>
    <col min="10" max="34" width="9.140625" style="48" customWidth="1"/>
    <col min="35" max="16384" width="9.140625" style="10" customWidth="1"/>
  </cols>
  <sheetData>
    <row r="1" spans="2:5" s="42" customFormat="1" ht="14.25" customHeight="1" thickBot="1">
      <c r="B1" s="38"/>
      <c r="C1" s="39"/>
      <c r="D1" s="40"/>
      <c r="E1" s="41"/>
    </row>
    <row r="2" spans="2:6" s="42" customFormat="1" ht="6" customHeight="1" thickBot="1">
      <c r="B2" s="49"/>
      <c r="C2" s="159"/>
      <c r="D2" s="159"/>
      <c r="E2" s="159"/>
      <c r="F2" s="3"/>
    </row>
    <row r="3" spans="1:34" s="4" customFormat="1" ht="18" customHeight="1">
      <c r="A3" s="43"/>
      <c r="B3" s="49"/>
      <c r="C3" s="160" t="s">
        <v>59</v>
      </c>
      <c r="D3" s="160"/>
      <c r="E3" s="160"/>
      <c r="F3" s="16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s="4" customFormat="1" ht="13.5" customHeight="1" thickBot="1">
      <c r="A4" s="43"/>
      <c r="B4" s="50"/>
      <c r="C4" s="162" t="s">
        <v>53</v>
      </c>
      <c r="D4" s="162"/>
      <c r="E4" s="162"/>
      <c r="F4" s="16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" customFormat="1" ht="11.25" customHeight="1">
      <c r="A5" s="43"/>
      <c r="B5" s="18"/>
      <c r="C5" s="56"/>
      <c r="D5" s="56"/>
      <c r="E5" s="56"/>
      <c r="F5" s="2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s="4" customFormat="1" ht="15.75" customHeight="1" thickBot="1">
      <c r="A6" s="43"/>
      <c r="B6" s="18"/>
      <c r="C6" s="19" t="s">
        <v>9</v>
      </c>
      <c r="D6" s="19"/>
      <c r="E6" s="88"/>
      <c r="F6" s="26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7" customFormat="1" ht="14.25" customHeight="1" thickBot="1" thickTop="1">
      <c r="A7" s="44"/>
      <c r="B7" s="18"/>
      <c r="C7" s="20" t="s">
        <v>22</v>
      </c>
      <c r="D7" s="84" t="s">
        <v>1</v>
      </c>
      <c r="E7" s="150">
        <v>1</v>
      </c>
      <c r="F7" s="58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7" customFormat="1" ht="15.75" customHeight="1" thickBot="1" thickTop="1">
      <c r="A8" s="44"/>
      <c r="B8" s="21"/>
      <c r="C8" s="20" t="s">
        <v>8</v>
      </c>
      <c r="D8" s="84" t="s">
        <v>4</v>
      </c>
      <c r="E8" s="151">
        <v>3</v>
      </c>
      <c r="F8" s="5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7" customFormat="1" ht="13.5" customHeight="1" thickBot="1" thickTop="1">
      <c r="A9" s="44"/>
      <c r="B9" s="21"/>
      <c r="C9" s="20" t="s">
        <v>7</v>
      </c>
      <c r="D9" s="84" t="s">
        <v>2</v>
      </c>
      <c r="E9" s="152">
        <v>5</v>
      </c>
      <c r="F9" s="5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7" customFormat="1" ht="15.75" customHeight="1" thickBot="1" thickTop="1">
      <c r="A10" s="44"/>
      <c r="B10" s="52"/>
      <c r="C10" s="53" t="s">
        <v>30</v>
      </c>
      <c r="D10" s="54" t="s">
        <v>2</v>
      </c>
      <c r="E10" s="153">
        <v>0.5</v>
      </c>
      <c r="F10" s="5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s="4" customFormat="1" ht="20.25" customHeight="1">
      <c r="A11" s="43"/>
      <c r="B11" s="17"/>
      <c r="C11" s="5" t="s">
        <v>29</v>
      </c>
      <c r="D11" s="5"/>
      <c r="E11" s="60"/>
      <c r="F11" s="66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" customFormat="1" ht="15" customHeight="1">
      <c r="A12" s="43"/>
      <c r="B12" s="107"/>
      <c r="C12" s="108" t="s">
        <v>31</v>
      </c>
      <c r="D12" s="108"/>
      <c r="E12" s="109"/>
      <c r="F12" s="11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8" customFormat="1" ht="15.75" customHeight="1">
      <c r="A13" s="45"/>
      <c r="B13" s="21"/>
      <c r="C13" s="19" t="s">
        <v>25</v>
      </c>
      <c r="D13" s="24"/>
      <c r="E13" s="23"/>
      <c r="F13" s="28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8" customFormat="1" ht="15.75" customHeight="1">
      <c r="A14" s="45"/>
      <c r="B14" s="22"/>
      <c r="C14" s="23" t="s">
        <v>35</v>
      </c>
      <c r="D14" s="32" t="s">
        <v>0</v>
      </c>
      <c r="E14" s="91"/>
      <c r="F14" s="29" t="s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9" customFormat="1" ht="13.5" customHeight="1">
      <c r="A15" s="46"/>
      <c r="B15" s="11"/>
      <c r="C15" s="12" t="s">
        <v>10</v>
      </c>
      <c r="D15" s="13"/>
      <c r="E15" s="92">
        <f>E14</f>
        <v>0</v>
      </c>
      <c r="F15" s="1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s="4" customFormat="1" ht="12.75" customHeight="1">
      <c r="A16" s="43"/>
      <c r="B16" s="33"/>
      <c r="C16" s="19" t="s">
        <v>26</v>
      </c>
      <c r="D16" s="34"/>
      <c r="E16" s="20"/>
      <c r="F16" s="2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" customFormat="1" ht="15.75" customHeight="1" thickBot="1">
      <c r="A17" s="43"/>
      <c r="B17" s="62"/>
      <c r="C17" s="65" t="s">
        <v>23</v>
      </c>
      <c r="D17" s="83" t="s">
        <v>13</v>
      </c>
      <c r="E17" s="89"/>
      <c r="F17" s="65" t="s">
        <v>13</v>
      </c>
      <c r="G17" s="8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" customFormat="1" ht="15.75" customHeight="1" thickBot="1" thickTop="1">
      <c r="A18" s="43"/>
      <c r="B18" s="62"/>
      <c r="C18" s="65" t="s">
        <v>18</v>
      </c>
      <c r="D18" s="87" t="s">
        <v>14</v>
      </c>
      <c r="E18" s="155">
        <v>2000</v>
      </c>
      <c r="F18" s="90" t="s">
        <v>14</v>
      </c>
      <c r="G18" s="8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" customFormat="1" ht="15.75" customHeight="1" thickBot="1" thickTop="1">
      <c r="A19" s="43"/>
      <c r="B19" s="63"/>
      <c r="C19" s="81" t="s">
        <v>34</v>
      </c>
      <c r="D19" s="87" t="s">
        <v>15</v>
      </c>
      <c r="E19" s="101"/>
      <c r="F19" s="90" t="s">
        <v>15</v>
      </c>
      <c r="G19" s="8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" customFormat="1" ht="15.75" customHeight="1" thickTop="1">
      <c r="A20" s="43"/>
      <c r="B20" s="77"/>
      <c r="C20" s="78" t="s">
        <v>17</v>
      </c>
      <c r="D20" s="13"/>
      <c r="E20" s="93">
        <f>-PV(E9*0.01,E8,E17*E18*E19)</f>
        <v>0</v>
      </c>
      <c r="F20" s="7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" customFormat="1" ht="15.75" customHeight="1">
      <c r="A21" s="43"/>
      <c r="B21" s="18"/>
      <c r="C21" s="19" t="s">
        <v>24</v>
      </c>
      <c r="D21" s="34"/>
      <c r="E21" s="6"/>
      <c r="F21" s="2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" customFormat="1" ht="15.75" customHeight="1">
      <c r="A22" s="43"/>
      <c r="B22" s="18"/>
      <c r="C22" s="20" t="s">
        <v>33</v>
      </c>
      <c r="D22" s="31" t="s">
        <v>5</v>
      </c>
      <c r="E22" s="94"/>
      <c r="F22" s="27" t="s">
        <v>6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" customFormat="1" ht="15.75" customHeight="1">
      <c r="A23" s="43"/>
      <c r="B23" s="82" t="s">
        <v>21</v>
      </c>
      <c r="C23" s="20" t="s">
        <v>27</v>
      </c>
      <c r="D23" s="31" t="s">
        <v>5</v>
      </c>
      <c r="E23" s="94"/>
      <c r="F23" s="27" t="s">
        <v>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9" customFormat="1" ht="15.75" customHeight="1">
      <c r="A24" s="46"/>
      <c r="B24" s="11"/>
      <c r="C24" s="12" t="s">
        <v>16</v>
      </c>
      <c r="D24" s="13"/>
      <c r="E24" s="95">
        <f>IF(E22&gt;0,-PV(E9*0.01,E8,E22),-PV(E9*0.01,E8,E23))</f>
        <v>0</v>
      </c>
      <c r="F24" s="1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s="9" customFormat="1" ht="15.75" customHeight="1">
      <c r="A25" s="46"/>
      <c r="B25" s="33"/>
      <c r="C25" s="19" t="s">
        <v>20</v>
      </c>
      <c r="D25" s="20"/>
      <c r="E25" s="96"/>
      <c r="F25" s="30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s="9" customFormat="1" ht="15.75" customHeight="1">
      <c r="A26" s="46"/>
      <c r="B26" s="33"/>
      <c r="C26" s="80" t="s">
        <v>19</v>
      </c>
      <c r="D26" s="35" t="s">
        <v>5</v>
      </c>
      <c r="E26" s="97">
        <v>0</v>
      </c>
      <c r="F26" s="36" t="s">
        <v>6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s="9" customFormat="1" ht="10.5" customHeight="1">
      <c r="A27" s="46"/>
      <c r="B27" s="33"/>
      <c r="C27" s="25"/>
      <c r="D27" s="35"/>
      <c r="E27" s="154"/>
      <c r="F27" s="3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s="2" customFormat="1" ht="13.5" customHeight="1">
      <c r="A28" s="42"/>
      <c r="B28" s="11"/>
      <c r="C28" s="12" t="s">
        <v>11</v>
      </c>
      <c r="D28" s="15"/>
      <c r="E28" s="98">
        <f>(-PV(E9*0.01,E8,E27))+(-PV(E9*0.01,E8,E26))</f>
        <v>0</v>
      </c>
      <c r="F28" s="1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s="2" customFormat="1" ht="15.75" customHeight="1">
      <c r="A29" s="42"/>
      <c r="B29" s="67"/>
      <c r="C29" s="68" t="s">
        <v>30</v>
      </c>
      <c r="D29" s="69" t="s">
        <v>0</v>
      </c>
      <c r="E29" s="157">
        <f>0.5*E14</f>
        <v>0</v>
      </c>
      <c r="F29" s="70" t="s">
        <v>0</v>
      </c>
      <c r="G29" s="7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s="2" customFormat="1" ht="15.75" customHeight="1" hidden="1">
      <c r="A30" s="42"/>
      <c r="B30" s="102"/>
      <c r="C30" s="106" t="s">
        <v>28</v>
      </c>
      <c r="D30" s="103"/>
      <c r="E30" s="104">
        <f>E14-E29</f>
        <v>0</v>
      </c>
      <c r="F30" s="105"/>
      <c r="G30" s="7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2" customFormat="1" ht="15.75" customHeight="1">
      <c r="A31" s="76"/>
      <c r="B31" s="72"/>
      <c r="C31" s="73" t="s">
        <v>12</v>
      </c>
      <c r="D31" s="73"/>
      <c r="E31" s="99">
        <f>(SUM(E15,E20,E24,E28,(PV(E9*0.01,E8,,E29))))</f>
        <v>0</v>
      </c>
      <c r="F31" s="74"/>
      <c r="G31" s="7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s="1" customFormat="1" ht="13.5" customHeight="1" thickBot="1">
      <c r="A32" s="47"/>
      <c r="B32" s="86"/>
      <c r="C32" s="164" t="s">
        <v>3</v>
      </c>
      <c r="D32" s="165"/>
      <c r="E32" s="100">
        <f>(SUM(E15,E20,E24,E28,(PV(E9*0.01,E8,,E29))))*E7</f>
        <v>0</v>
      </c>
      <c r="F32" s="59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="47" customFormat="1" ht="17.25" customHeight="1"/>
    <row r="34" spans="2:4" s="48" customFormat="1" ht="15.75" customHeight="1">
      <c r="B34" s="61"/>
      <c r="C34" s="51"/>
      <c r="D34" s="51"/>
    </row>
    <row r="35" spans="2:4" s="48" customFormat="1" ht="15.75" customHeight="1">
      <c r="B35" s="64"/>
      <c r="C35" s="158"/>
      <c r="D35" s="158"/>
    </row>
    <row r="36" s="48" customFormat="1" ht="12"/>
    <row r="37" s="48" customFormat="1" ht="12"/>
    <row r="38" s="48" customFormat="1" ht="12"/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3" ht="24" customHeight="1"/>
  </sheetData>
  <sheetProtection/>
  <mergeCells count="5">
    <mergeCell ref="C35:D35"/>
    <mergeCell ref="C2:E2"/>
    <mergeCell ref="C3:F3"/>
    <mergeCell ref="C4:F4"/>
    <mergeCell ref="C32:D32"/>
  </mergeCells>
  <conditionalFormatting sqref="E21 E13:E16 F11:F32 C11:D32 E24:E32">
    <cfRule type="expression" priority="1" dxfId="16" stopIfTrue="1">
      <formula>"OM($E$17&gt;0 och $E$16=0)"</formula>
    </cfRule>
  </conditionalFormatting>
  <conditionalFormatting sqref="E23">
    <cfRule type="expression" priority="2" dxfId="17" stopIfTrue="1">
      <formula>$E$22&gt;0</formula>
    </cfRule>
  </conditionalFormatting>
  <conditionalFormatting sqref="E22">
    <cfRule type="expression" priority="3" dxfId="17" stopIfTrue="1">
      <formula>$E$23&gt;0</formula>
    </cfRule>
  </conditionalFormatting>
  <printOptions/>
  <pageMargins left="0.75" right="0.75" top="1" bottom="1" header="0.5" footer="0.5"/>
  <pageSetup horizontalDpi="600" verticalDpi="600" orientation="landscape" paperSize="9" r:id="rId2"/>
  <headerFooter alignWithMargins="0">
    <oddHeader>&amp;RBilaga 9</oddHeader>
    <oddFooter>&amp;LFordon 2012
Projekt nr 10091&amp;C2(2)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5" sqref="C15"/>
    </sheetView>
  </sheetViews>
  <sheetFormatPr defaultColWidth="9.140625" defaultRowHeight="12"/>
  <cols>
    <col min="1" max="1" width="2.7109375" style="38" customWidth="1"/>
    <col min="2" max="2" width="9.140625" style="112" customWidth="1"/>
    <col min="3" max="3" width="42.140625" style="112" customWidth="1"/>
    <col min="4" max="4" width="7.140625" style="112" customWidth="1"/>
    <col min="5" max="5" width="38.28125" style="112" customWidth="1"/>
    <col min="6" max="6" width="68.140625" style="112" customWidth="1"/>
    <col min="7" max="34" width="9.140625" style="38" customWidth="1"/>
    <col min="35" max="16384" width="9.140625" style="112" customWidth="1"/>
  </cols>
  <sheetData>
    <row r="1" spans="3:5" s="38" customFormat="1" ht="28.5" customHeight="1" thickBot="1">
      <c r="C1" s="39"/>
      <c r="E1" s="41"/>
    </row>
    <row r="2" spans="2:6" s="38" customFormat="1" ht="6" customHeight="1" thickBot="1">
      <c r="B2" s="111"/>
      <c r="C2" s="166"/>
      <c r="D2" s="166"/>
      <c r="E2" s="166"/>
      <c r="F2" s="3"/>
    </row>
    <row r="3" spans="2:6" ht="18" customHeight="1">
      <c r="B3" s="111"/>
      <c r="C3" s="160" t="s">
        <v>49</v>
      </c>
      <c r="D3" s="160"/>
      <c r="E3" s="160"/>
      <c r="F3" s="161"/>
    </row>
    <row r="4" spans="2:6" ht="13.5" customHeight="1" thickBot="1">
      <c r="B4" s="113"/>
      <c r="C4" s="167"/>
      <c r="D4" s="167"/>
      <c r="E4" s="167"/>
      <c r="F4" s="168"/>
    </row>
    <row r="5" spans="2:6" ht="15.75" customHeight="1" thickBot="1">
      <c r="B5" s="114"/>
      <c r="C5" s="19" t="s">
        <v>9</v>
      </c>
      <c r="D5" s="19"/>
      <c r="E5" s="115"/>
      <c r="F5" s="26"/>
    </row>
    <row r="6" spans="2:6" ht="15.75" customHeight="1" thickBot="1" thickTop="1">
      <c r="B6" s="114"/>
      <c r="C6" s="149" t="s">
        <v>51</v>
      </c>
      <c r="D6" s="116" t="s">
        <v>1</v>
      </c>
      <c r="E6" s="145">
        <v>1</v>
      </c>
      <c r="F6" s="58"/>
    </row>
    <row r="7" spans="2:6" ht="15.75" customHeight="1" thickBot="1" thickTop="1">
      <c r="B7" s="114"/>
      <c r="C7" s="149" t="s">
        <v>52</v>
      </c>
      <c r="D7" s="116" t="s">
        <v>4</v>
      </c>
      <c r="E7" s="146">
        <v>3</v>
      </c>
      <c r="F7" s="58"/>
    </row>
    <row r="8" spans="2:6" ht="15.75" customHeight="1" thickBot="1" thickTop="1">
      <c r="B8" s="114"/>
      <c r="C8" s="80" t="s">
        <v>7</v>
      </c>
      <c r="D8" s="116" t="s">
        <v>2</v>
      </c>
      <c r="E8" s="147">
        <v>5</v>
      </c>
      <c r="F8" s="58"/>
    </row>
    <row r="9" spans="2:6" ht="15.75" customHeight="1" thickBot="1" thickTop="1">
      <c r="B9" s="117"/>
      <c r="C9" s="118" t="s">
        <v>36</v>
      </c>
      <c r="D9" s="119" t="s">
        <v>37</v>
      </c>
      <c r="E9" s="156">
        <v>1</v>
      </c>
      <c r="F9" s="120"/>
    </row>
    <row r="10" spans="2:6" ht="15.75" customHeight="1" thickBot="1" thickTop="1">
      <c r="B10" s="117"/>
      <c r="C10" s="118" t="s">
        <v>18</v>
      </c>
      <c r="D10" s="121" t="s">
        <v>14</v>
      </c>
      <c r="E10" s="147">
        <v>2000</v>
      </c>
      <c r="F10" s="55"/>
    </row>
    <row r="11" spans="2:6" ht="15.75" customHeight="1" thickBot="1" thickTop="1">
      <c r="B11" s="117"/>
      <c r="C11" s="118"/>
      <c r="D11" s="121"/>
      <c r="E11" s="57"/>
      <c r="F11" s="55"/>
    </row>
    <row r="12" spans="2:6" ht="20.25" customHeight="1">
      <c r="B12" s="122"/>
      <c r="C12" s="5" t="s">
        <v>50</v>
      </c>
      <c r="D12" s="5"/>
      <c r="E12" s="60" t="s">
        <v>50</v>
      </c>
      <c r="F12" s="139"/>
    </row>
    <row r="13" spans="2:6" ht="20.25" customHeight="1">
      <c r="B13" s="117"/>
      <c r="C13" s="108" t="s">
        <v>31</v>
      </c>
      <c r="D13" s="108"/>
      <c r="E13" s="109" t="s">
        <v>55</v>
      </c>
      <c r="F13" s="144"/>
    </row>
    <row r="14" spans="2:6" ht="15.75" customHeight="1">
      <c r="B14" s="114"/>
      <c r="C14" s="19" t="s">
        <v>25</v>
      </c>
      <c r="D14" s="24"/>
      <c r="E14" s="80"/>
      <c r="F14" s="28"/>
    </row>
    <row r="15" spans="2:6" ht="15.75" customHeight="1">
      <c r="B15" s="114"/>
      <c r="C15" s="149" t="s">
        <v>57</v>
      </c>
      <c r="D15" s="123" t="s">
        <v>0</v>
      </c>
      <c r="E15" s="124">
        <v>300000</v>
      </c>
      <c r="F15" s="58" t="s">
        <v>0</v>
      </c>
    </row>
    <row r="16" spans="2:6" ht="15.75" customHeight="1">
      <c r="B16" s="11"/>
      <c r="C16" s="12" t="s">
        <v>10</v>
      </c>
      <c r="D16" s="13"/>
      <c r="E16" s="92">
        <f>E15</f>
        <v>300000</v>
      </c>
      <c r="F16" s="14"/>
    </row>
    <row r="17" spans="2:6" ht="15.75" customHeight="1">
      <c r="B17" s="114"/>
      <c r="C17" s="19" t="s">
        <v>38</v>
      </c>
      <c r="D17" s="34"/>
      <c r="E17" s="80"/>
      <c r="F17" s="26"/>
    </row>
    <row r="18" spans="2:7" ht="15.75" customHeight="1">
      <c r="B18" s="62"/>
      <c r="C18" s="65" t="s">
        <v>39</v>
      </c>
      <c r="D18" s="83" t="s">
        <v>40</v>
      </c>
      <c r="E18" s="142">
        <v>1.4</v>
      </c>
      <c r="F18" s="148" t="s">
        <v>40</v>
      </c>
      <c r="G18" s="125"/>
    </row>
    <row r="19" spans="2:6" ht="15.75" customHeight="1">
      <c r="B19" s="77"/>
      <c r="C19" s="78" t="s">
        <v>17</v>
      </c>
      <c r="D19" s="13"/>
      <c r="E19" s="140">
        <f>-PV(E8*0.01,E7,E18*E9*E10)</f>
        <v>7625.094482237345</v>
      </c>
      <c r="F19" s="79"/>
    </row>
    <row r="20" spans="2:6" ht="15.75" customHeight="1">
      <c r="B20" s="114"/>
      <c r="C20" s="19" t="s">
        <v>41</v>
      </c>
      <c r="D20" s="126"/>
      <c r="E20" s="126"/>
      <c r="F20" s="26"/>
    </row>
    <row r="21" spans="2:6" ht="15.75" customHeight="1">
      <c r="B21" s="114"/>
      <c r="C21" s="127" t="s">
        <v>42</v>
      </c>
      <c r="D21" s="128" t="s">
        <v>43</v>
      </c>
      <c r="E21" s="143"/>
      <c r="F21" s="26"/>
    </row>
    <row r="22" spans="2:6" ht="15.75" customHeight="1">
      <c r="B22" s="77"/>
      <c r="C22" s="78" t="s">
        <v>44</v>
      </c>
      <c r="D22" s="13"/>
      <c r="E22" s="140">
        <f>-PV(E8*0.01,E7,(E20*12+E21*12))</f>
        <v>0</v>
      </c>
      <c r="F22" s="79"/>
    </row>
    <row r="23" spans="2:6" ht="15.75" customHeight="1">
      <c r="B23" s="114"/>
      <c r="C23" s="19" t="s">
        <v>45</v>
      </c>
      <c r="D23" s="34"/>
      <c r="E23" s="126"/>
      <c r="F23" s="26"/>
    </row>
    <row r="24" spans="2:6" ht="15.75" customHeight="1">
      <c r="B24" s="82"/>
      <c r="C24" s="20" t="s">
        <v>33</v>
      </c>
      <c r="D24" s="123" t="s">
        <v>5</v>
      </c>
      <c r="E24" s="124">
        <v>3500</v>
      </c>
      <c r="F24" s="58" t="s">
        <v>6</v>
      </c>
    </row>
    <row r="25" spans="2:6" ht="15.75" customHeight="1">
      <c r="B25" s="11"/>
      <c r="C25" s="12" t="s">
        <v>16</v>
      </c>
      <c r="D25" s="13"/>
      <c r="E25" s="95">
        <f>-PV(E8*0.01,E7,E24)</f>
        <v>9531.368102796681</v>
      </c>
      <c r="F25" s="14"/>
    </row>
    <row r="26" spans="2:6" ht="15.75" customHeight="1">
      <c r="B26" s="114"/>
      <c r="C26" s="19" t="s">
        <v>46</v>
      </c>
      <c r="D26" s="80"/>
      <c r="E26" s="129"/>
      <c r="F26" s="30"/>
    </row>
    <row r="27" spans="2:7" ht="15.75" customHeight="1">
      <c r="B27" s="130"/>
      <c r="C27" s="131" t="s">
        <v>48</v>
      </c>
      <c r="D27" s="132"/>
      <c r="E27" s="129">
        <f>SUM(E15*0.4)</f>
        <v>120000</v>
      </c>
      <c r="F27" s="133" t="s">
        <v>0</v>
      </c>
      <c r="G27" s="125"/>
    </row>
    <row r="28" spans="2:7" ht="15.75" customHeight="1" hidden="1">
      <c r="B28" s="134"/>
      <c r="C28" s="106" t="s">
        <v>28</v>
      </c>
      <c r="D28" s="135"/>
      <c r="E28" s="141">
        <f>E15-E27</f>
        <v>180000</v>
      </c>
      <c r="F28" s="136"/>
      <c r="G28" s="137"/>
    </row>
    <row r="29" spans="2:7" ht="15.75" customHeight="1">
      <c r="B29" s="72"/>
      <c r="C29" s="73" t="s">
        <v>47</v>
      </c>
      <c r="D29" s="73"/>
      <c r="E29" s="99"/>
      <c r="F29" s="74"/>
      <c r="G29" s="137"/>
    </row>
    <row r="30" spans="1:7" ht="15.75" customHeight="1">
      <c r="A30" s="137"/>
      <c r="B30" s="72"/>
      <c r="C30" s="73" t="s">
        <v>12</v>
      </c>
      <c r="D30" s="73"/>
      <c r="E30" s="99">
        <f>(SUM(E16,E19,E22,E25,(PV($E$8*0.01,$E$7,,E27))))</f>
        <v>213495.9507612569</v>
      </c>
      <c r="F30" s="99"/>
      <c r="G30" s="138"/>
    </row>
    <row r="31" spans="2:6" ht="24.75" customHeight="1" thickBot="1">
      <c r="B31" s="86"/>
      <c r="C31" s="164" t="s">
        <v>3</v>
      </c>
      <c r="D31" s="164"/>
      <c r="E31" s="100">
        <f>(SUM(E16,E19,E22,E25,(PV($E$8*0.01,$E$7,,E27))))*$E$6</f>
        <v>213495.9507612569</v>
      </c>
      <c r="F31" s="59"/>
    </row>
    <row r="40" ht="24" customHeight="1"/>
  </sheetData>
  <sheetProtection/>
  <mergeCells count="4">
    <mergeCell ref="C2:E2"/>
    <mergeCell ref="C3:F3"/>
    <mergeCell ref="C4:F4"/>
    <mergeCell ref="C31:D31"/>
  </mergeCells>
  <conditionalFormatting sqref="E14:E19 C21:E23 C12:D19 C29:F31 F12:F28 C25:E28 D24">
    <cfRule type="expression" priority="4" dxfId="16" stopIfTrue="1">
      <formula>"OM($E$17&gt;0 och $E$16=0)"</formula>
    </cfRule>
  </conditionalFormatting>
  <conditionalFormatting sqref="E24">
    <cfRule type="expression" priority="5" dxfId="17" stopIfTrue="1">
      <formula>#REF!&gt;0</formula>
    </cfRule>
  </conditionalFormatting>
  <conditionalFormatting sqref="D20:E20">
    <cfRule type="expression" priority="3" dxfId="16" stopIfTrue="1">
      <formula>"OM($E$17&gt;0 och $E$16=0)"</formula>
    </cfRule>
  </conditionalFormatting>
  <conditionalFormatting sqref="C20">
    <cfRule type="expression" priority="2" dxfId="16" stopIfTrue="1">
      <formula>"OM($E$17&gt;0 och $E$16=0)"</formula>
    </cfRule>
  </conditionalFormatting>
  <conditionalFormatting sqref="C24">
    <cfRule type="expression" priority="1" dxfId="16" stopIfTrue="1">
      <formula>"OM($E$17&gt;0 och $E$16=0)"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5" sqref="C35"/>
    </sheetView>
  </sheetViews>
  <sheetFormatPr defaultColWidth="9.140625" defaultRowHeight="12"/>
  <cols>
    <col min="1" max="1" width="2.7109375" style="38" customWidth="1"/>
    <col min="2" max="2" width="9.140625" style="112" customWidth="1"/>
    <col min="3" max="3" width="42.140625" style="112" customWidth="1"/>
    <col min="4" max="4" width="7.140625" style="112" customWidth="1"/>
    <col min="5" max="5" width="38.28125" style="112" customWidth="1"/>
    <col min="6" max="6" width="68.140625" style="112" customWidth="1"/>
    <col min="7" max="34" width="9.140625" style="38" customWidth="1"/>
    <col min="35" max="16384" width="9.140625" style="112" customWidth="1"/>
  </cols>
  <sheetData>
    <row r="1" spans="3:5" s="38" customFormat="1" ht="28.5" customHeight="1" thickBot="1">
      <c r="C1" s="39"/>
      <c r="E1" s="41"/>
    </row>
    <row r="2" spans="2:6" s="38" customFormat="1" ht="6" customHeight="1" thickBot="1">
      <c r="B2" s="111"/>
      <c r="C2" s="166"/>
      <c r="D2" s="166"/>
      <c r="E2" s="166"/>
      <c r="F2" s="3"/>
    </row>
    <row r="3" spans="2:6" ht="18" customHeight="1">
      <c r="B3" s="111"/>
      <c r="C3" s="160" t="s">
        <v>49</v>
      </c>
      <c r="D3" s="160"/>
      <c r="E3" s="160"/>
      <c r="F3" s="161"/>
    </row>
    <row r="4" spans="2:6" ht="13.5" customHeight="1" thickBot="1">
      <c r="B4" s="113"/>
      <c r="C4" s="167" t="s">
        <v>56</v>
      </c>
      <c r="D4" s="167"/>
      <c r="E4" s="167"/>
      <c r="F4" s="168"/>
    </row>
    <row r="5" spans="2:6" ht="15.75" customHeight="1" thickBot="1">
      <c r="B5" s="114"/>
      <c r="C5" s="19" t="s">
        <v>9</v>
      </c>
      <c r="D5" s="19"/>
      <c r="E5" s="115"/>
      <c r="F5" s="26"/>
    </row>
    <row r="6" spans="2:6" ht="15.75" customHeight="1" thickBot="1" thickTop="1">
      <c r="B6" s="114"/>
      <c r="C6" s="149" t="s">
        <v>51</v>
      </c>
      <c r="D6" s="116" t="s">
        <v>1</v>
      </c>
      <c r="E6" s="145">
        <v>1</v>
      </c>
      <c r="F6" s="58"/>
    </row>
    <row r="7" spans="2:6" ht="15.75" customHeight="1" thickBot="1" thickTop="1">
      <c r="B7" s="114"/>
      <c r="C7" s="149" t="s">
        <v>52</v>
      </c>
      <c r="D7" s="116" t="s">
        <v>4</v>
      </c>
      <c r="E7" s="146">
        <v>3</v>
      </c>
      <c r="F7" s="58"/>
    </row>
    <row r="8" spans="2:6" ht="15.75" customHeight="1" thickBot="1" thickTop="1">
      <c r="B8" s="114"/>
      <c r="C8" s="80" t="s">
        <v>7</v>
      </c>
      <c r="D8" s="116" t="s">
        <v>2</v>
      </c>
      <c r="E8" s="147">
        <v>5</v>
      </c>
      <c r="F8" s="58"/>
    </row>
    <row r="9" spans="2:6" ht="15.75" customHeight="1" thickBot="1" thickTop="1">
      <c r="B9" s="117"/>
      <c r="C9" s="118" t="s">
        <v>36</v>
      </c>
      <c r="D9" s="119" t="s">
        <v>37</v>
      </c>
      <c r="E9" s="147">
        <v>1</v>
      </c>
      <c r="F9" s="120"/>
    </row>
    <row r="10" spans="2:6" ht="15.75" customHeight="1" thickBot="1" thickTop="1">
      <c r="B10" s="117"/>
      <c r="C10" s="118" t="s">
        <v>18</v>
      </c>
      <c r="D10" s="121" t="s">
        <v>14</v>
      </c>
      <c r="E10" s="147">
        <v>2000</v>
      </c>
      <c r="F10" s="55"/>
    </row>
    <row r="11" spans="2:6" ht="15.75" customHeight="1" thickBot="1" thickTop="1">
      <c r="B11" s="117"/>
      <c r="C11" s="118"/>
      <c r="D11" s="121"/>
      <c r="E11" s="57"/>
      <c r="F11" s="55"/>
    </row>
    <row r="12" spans="2:6" ht="20.25" customHeight="1">
      <c r="B12" s="122"/>
      <c r="C12" s="5" t="s">
        <v>50</v>
      </c>
      <c r="D12" s="5"/>
      <c r="E12" s="60"/>
      <c r="F12" s="139"/>
    </row>
    <row r="13" spans="2:6" ht="20.25" customHeight="1">
      <c r="B13" s="117"/>
      <c r="C13" s="108" t="s">
        <v>31</v>
      </c>
      <c r="D13" s="108"/>
      <c r="E13" s="109"/>
      <c r="F13" s="144"/>
    </row>
    <row r="14" spans="2:6" ht="15.75" customHeight="1">
      <c r="B14" s="114"/>
      <c r="C14" s="19" t="s">
        <v>25</v>
      </c>
      <c r="D14" s="24"/>
      <c r="E14" s="80"/>
      <c r="F14" s="28"/>
    </row>
    <row r="15" spans="2:6" ht="15.75" customHeight="1">
      <c r="B15" s="114"/>
      <c r="C15" s="149" t="s">
        <v>58</v>
      </c>
      <c r="D15" s="123" t="s">
        <v>0</v>
      </c>
      <c r="E15" s="124"/>
      <c r="F15" s="58" t="s">
        <v>0</v>
      </c>
    </row>
    <row r="16" spans="2:6" ht="15.75" customHeight="1">
      <c r="B16" s="11"/>
      <c r="C16" s="12" t="s">
        <v>10</v>
      </c>
      <c r="D16" s="13"/>
      <c r="E16" s="92">
        <f>E15</f>
        <v>0</v>
      </c>
      <c r="F16" s="14"/>
    </row>
    <row r="17" spans="2:6" ht="15.75" customHeight="1">
      <c r="B17" s="114"/>
      <c r="C17" s="19" t="s">
        <v>38</v>
      </c>
      <c r="D17" s="34"/>
      <c r="E17" s="80"/>
      <c r="F17" s="26"/>
    </row>
    <row r="18" spans="2:7" ht="15.75" customHeight="1">
      <c r="B18" s="62"/>
      <c r="C18" s="65" t="s">
        <v>39</v>
      </c>
      <c r="D18" s="83" t="s">
        <v>40</v>
      </c>
      <c r="E18" s="142"/>
      <c r="F18" s="65"/>
      <c r="G18" s="125"/>
    </row>
    <row r="19" spans="2:6" ht="15.75" customHeight="1">
      <c r="B19" s="77"/>
      <c r="C19" s="78" t="s">
        <v>17</v>
      </c>
      <c r="D19" s="13"/>
      <c r="E19" s="140">
        <f>-PV(E8*0.01,E7,E18*E9*E10)</f>
        <v>0</v>
      </c>
      <c r="F19" s="79"/>
    </row>
    <row r="20" spans="2:6" ht="15.75" customHeight="1">
      <c r="B20" s="114"/>
      <c r="C20" s="19" t="s">
        <v>41</v>
      </c>
      <c r="D20" s="126"/>
      <c r="E20" s="126"/>
      <c r="F20" s="26"/>
    </row>
    <row r="21" spans="2:6" ht="15.75" customHeight="1">
      <c r="B21" s="114"/>
      <c r="C21" s="127" t="s">
        <v>42</v>
      </c>
      <c r="D21" s="128" t="s">
        <v>43</v>
      </c>
      <c r="E21" s="143"/>
      <c r="F21" s="26"/>
    </row>
    <row r="22" spans="2:6" ht="15.75" customHeight="1">
      <c r="B22" s="77"/>
      <c r="C22" s="78" t="s">
        <v>44</v>
      </c>
      <c r="D22" s="13"/>
      <c r="E22" s="140">
        <f>-PV(E8*0.01,E7,(E20*12+E21*12))</f>
        <v>0</v>
      </c>
      <c r="F22" s="79"/>
    </row>
    <row r="23" spans="2:6" ht="15.75" customHeight="1">
      <c r="B23" s="114"/>
      <c r="C23" s="19" t="s">
        <v>45</v>
      </c>
      <c r="D23" s="34"/>
      <c r="E23" s="126"/>
      <c r="F23" s="26"/>
    </row>
    <row r="24" spans="2:6" ht="15.75" customHeight="1">
      <c r="B24" s="82"/>
      <c r="C24" s="20" t="s">
        <v>33</v>
      </c>
      <c r="D24" s="123" t="s">
        <v>5</v>
      </c>
      <c r="E24" s="124"/>
      <c r="F24" s="58" t="s">
        <v>6</v>
      </c>
    </row>
    <row r="25" spans="2:6" ht="15.75" customHeight="1">
      <c r="B25" s="11"/>
      <c r="C25" s="12" t="s">
        <v>16</v>
      </c>
      <c r="D25" s="13"/>
      <c r="E25" s="95">
        <f>-PV(E8*0.01,E7,E24)</f>
        <v>0</v>
      </c>
      <c r="F25" s="14"/>
    </row>
    <row r="26" spans="2:6" ht="15.75" customHeight="1">
      <c r="B26" s="114"/>
      <c r="C26" s="19" t="s">
        <v>46</v>
      </c>
      <c r="D26" s="80"/>
      <c r="E26" s="129"/>
      <c r="F26" s="30"/>
    </row>
    <row r="27" spans="2:7" ht="15.75" customHeight="1">
      <c r="B27" s="130"/>
      <c r="C27" s="131" t="s">
        <v>48</v>
      </c>
      <c r="D27" s="132"/>
      <c r="E27" s="129">
        <f>SUM(E15*0.4)</f>
        <v>0</v>
      </c>
      <c r="F27" s="133" t="s">
        <v>0</v>
      </c>
      <c r="G27" s="125"/>
    </row>
    <row r="28" spans="2:7" ht="15.75" customHeight="1" hidden="1">
      <c r="B28" s="134"/>
      <c r="C28" s="106" t="s">
        <v>28</v>
      </c>
      <c r="D28" s="135"/>
      <c r="E28" s="141">
        <f>E15-E27</f>
        <v>0</v>
      </c>
      <c r="F28" s="136"/>
      <c r="G28" s="137"/>
    </row>
    <row r="29" spans="2:7" ht="15.75" customHeight="1">
      <c r="B29" s="72"/>
      <c r="C29" s="73" t="s">
        <v>47</v>
      </c>
      <c r="D29" s="73"/>
      <c r="E29" s="99"/>
      <c r="F29" s="74"/>
      <c r="G29" s="137"/>
    </row>
    <row r="30" spans="1:7" ht="15.75" customHeight="1">
      <c r="A30" s="137"/>
      <c r="B30" s="72"/>
      <c r="C30" s="73" t="s">
        <v>12</v>
      </c>
      <c r="D30" s="73"/>
      <c r="E30" s="99">
        <f>(SUM(E16,E19,E22,E25,(PV($E$8*0.01,$E$7,,E27))))</f>
        <v>0</v>
      </c>
      <c r="F30" s="99"/>
      <c r="G30" s="138"/>
    </row>
    <row r="31" spans="2:6" ht="24.75" customHeight="1" thickBot="1">
      <c r="B31" s="86"/>
      <c r="C31" s="164" t="s">
        <v>3</v>
      </c>
      <c r="D31" s="164"/>
      <c r="E31" s="100">
        <f>(SUM(E16,E19,E22,E25,(PV($E$8*0.01,$E$7,,E27))))*$E$6</f>
        <v>0</v>
      </c>
      <c r="F31" s="59"/>
    </row>
    <row r="40" ht="24" customHeight="1"/>
  </sheetData>
  <sheetProtection/>
  <mergeCells count="4">
    <mergeCell ref="C2:E2"/>
    <mergeCell ref="C3:F3"/>
    <mergeCell ref="C4:F4"/>
    <mergeCell ref="C31:D31"/>
  </mergeCells>
  <conditionalFormatting sqref="E14:E19 C21:E23 C12:D19 F12:F28 C29:F31 C25:E28 D24">
    <cfRule type="expression" priority="4" dxfId="16" stopIfTrue="1">
      <formula>"OM($E$17&gt;0 och $E$16=0)"</formula>
    </cfRule>
  </conditionalFormatting>
  <conditionalFormatting sqref="E24">
    <cfRule type="expression" priority="5" dxfId="17" stopIfTrue="1">
      <formula>#REF!&gt;0</formula>
    </cfRule>
  </conditionalFormatting>
  <conditionalFormatting sqref="D20:E20">
    <cfRule type="expression" priority="3" dxfId="16" stopIfTrue="1">
      <formula>"OM($E$17&gt;0 och $E$16=0)"</formula>
    </cfRule>
  </conditionalFormatting>
  <conditionalFormatting sqref="C20">
    <cfRule type="expression" priority="2" dxfId="16" stopIfTrue="1">
      <formula>"OM($E$17&gt;0 och $E$16=0)"</formula>
    </cfRule>
  </conditionalFormatting>
  <conditionalFormatting sqref="C24">
    <cfRule type="expression" priority="1" dxfId="16" stopIfTrue="1">
      <formula>"OM($E$17&gt;0 och $E$16=0)"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Stålberg</dc:creator>
  <cp:keywords/>
  <dc:description/>
  <cp:lastModifiedBy>Björnström Fredrik</cp:lastModifiedBy>
  <cp:lastPrinted>2011-03-02T13:58:49Z</cp:lastPrinted>
  <dcterms:created xsi:type="dcterms:W3CDTF">2007-05-09T08:48:56Z</dcterms:created>
  <dcterms:modified xsi:type="dcterms:W3CDTF">2013-04-23T07:14:17Z</dcterms:modified>
  <cp:category/>
  <cp:version/>
  <cp:contentType/>
  <cp:contentStatus/>
</cp:coreProperties>
</file>