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hidePivotFieldList="1" defaultThemeVersion="166925"/>
  <mc:AlternateContent xmlns:mc="http://schemas.openxmlformats.org/markup-compatibility/2006">
    <mc:Choice Requires="x15">
      <x15ac:absPath xmlns:x15ac="http://schemas.microsoft.com/office/spreadsheetml/2010/11/ac" url="C:\Users\TOlsson\Desktop\"/>
    </mc:Choice>
  </mc:AlternateContent>
  <xr:revisionPtr revIDLastSave="0" documentId="13_ncr:1_{7506EE61-DB74-4492-AA41-2ED7BF07039D}" xr6:coauthVersionLast="47" xr6:coauthVersionMax="47" xr10:uidLastSave="{00000000-0000-0000-0000-000000000000}"/>
  <workbookProtection workbookAlgorithmName="SHA-512" workbookHashValue="ZCOJDipWqxg9BDxYPWDs6z+FFjlCHdWZHWCKAFyMOzgmrsRjMfDawIZCiXt56upA+z8vVVKP+UahAVmfWzG0xQ==" workbookSaltValue="mlMAG6AjXTYk7RFkuRy7Gw==" workbookSpinCount="100000" lockStructure="1"/>
  <bookViews>
    <workbookView xWindow="-110" yWindow="-110" windowWidth="19420" windowHeight="10420" tabRatio="888" xr2:uid="{BBB94FCE-8D1C-4804-A93F-30A8A8D9C01E}"/>
  </bookViews>
  <sheets>
    <sheet name="Instruktion" sheetId="2" r:id="rId1"/>
    <sheet name="Admin" sheetId="22" state="hidden" r:id="rId2"/>
    <sheet name="MFP SV1" sheetId="1" r:id="rId3"/>
    <sheet name="MFP SV2" sheetId="6" r:id="rId4"/>
    <sheet name="MFP SV3" sheetId="8" r:id="rId5"/>
    <sheet name="MFP SV4" sheetId="9" r:id="rId6"/>
    <sheet name="MFP F1" sheetId="10" r:id="rId7"/>
    <sheet name="MFP F2" sheetId="11" r:id="rId8"/>
    <sheet name="MFP F3" sheetId="12" r:id="rId9"/>
    <sheet name="MFP F4" sheetId="13" r:id="rId10"/>
    <sheet name="MFP F5" sheetId="14" r:id="rId11"/>
    <sheet name="MFP F6" sheetId="15" r:id="rId12"/>
    <sheet name="Skrivare SV1" sheetId="16" r:id="rId13"/>
    <sheet name="Skrivare SV2" sheetId="17" r:id="rId14"/>
    <sheet name="Skrivare F1" sheetId="18" r:id="rId15"/>
    <sheet name="Skrivare F2" sheetId="19" r:id="rId16"/>
    <sheet name="Tillvalstjänster" sheetId="20" r:id="rId17"/>
    <sheet name="FollowMe" sheetId="21" r:id="rId18"/>
    <sheet name="Sammanställning" sheetId="4" r:id="rId19"/>
    <sheet name="Kundinfo" sheetId="24" r:id="rId20"/>
    <sheet name="MaskinSpec" sheetId="7" state="hidden" r:id="rId21"/>
    <sheet name="DB" sheetId="5" state="hidden" r:id="rId22"/>
  </sheets>
  <externalReferences>
    <externalReference r:id="rId23"/>
  </externalReferences>
  <definedNames>
    <definedName name="_xlnm._FilterDatabase" localSheetId="21" hidden="1">DB!$A$10:$V$709</definedName>
    <definedName name="_xlnm._FilterDatabase" localSheetId="18" hidden="1">Sammanställning!$AJ$4:$BD$4</definedName>
    <definedName name="Kategori" localSheetId="20">OFFSET(MaskinSpec!$D$10,1,,COUNTA(MaskinSpec!$D:$D)-1,1)</definedName>
    <definedName name="Kategori">OFFSET([1]MaskinSpec!$D$10,1,,COUNTA([1]MaskinSpec!$D:$D)-1,1)</definedName>
    <definedName name="_xlnm.Print_Area" localSheetId="17">FollowMe!$D$1:$L$44</definedName>
    <definedName name="_xlnm.Print_Area" localSheetId="6">'MFP F1'!$D$1:$L$40</definedName>
    <definedName name="_xlnm.Print_Area" localSheetId="7">'MFP F2'!$D$1:$L$47</definedName>
    <definedName name="_xlnm.Print_Area" localSheetId="8">'MFP F3'!$D$1:$L$53</definedName>
    <definedName name="_xlnm.Print_Area" localSheetId="9">'MFP F4'!$D$1:$L$53</definedName>
    <definedName name="_xlnm.Print_Area" localSheetId="10">'MFP F5'!$D$1:$L$51</definedName>
    <definedName name="_xlnm.Print_Area" localSheetId="11">'MFP F6'!$D$1:$L$51</definedName>
    <definedName name="_xlnm.Print_Area" localSheetId="2">'MFP SV1'!$D$1:$L$40</definedName>
    <definedName name="_xlnm.Print_Area" localSheetId="3">'MFP SV2'!$D$1:$L$47</definedName>
    <definedName name="_xlnm.Print_Area" localSheetId="4">'MFP SV3'!$D$1:$L$54</definedName>
    <definedName name="_xlnm.Print_Area" localSheetId="5">'MFP SV4'!$D$1:$L$51</definedName>
    <definedName name="_xlnm.Print_Area" localSheetId="18">Sammanställning!$D$1:$K$323</definedName>
    <definedName name="_xlnm.Print_Area" localSheetId="14">'Skrivare F1'!$D$1:$L$43</definedName>
    <definedName name="_xlnm.Print_Area" localSheetId="15">'Skrivare F2'!$D$1:$L$42</definedName>
    <definedName name="_xlnm.Print_Area" localSheetId="12">'Skrivare SV1'!$D$1:$L$43</definedName>
    <definedName name="_xlnm.Print_Area" localSheetId="13">'Skrivare SV2'!$D$1:$L$42</definedName>
    <definedName name="_xlnm.Print_Area" localSheetId="16">Tillvalstjänster!$D$1:$L$47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5" i="21" l="1"/>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P99" i="5"/>
  <c r="P100" i="5"/>
  <c r="P101" i="5"/>
  <c r="P102" i="5"/>
  <c r="P103" i="5"/>
  <c r="P104" i="5"/>
  <c r="P105" i="5"/>
  <c r="P106" i="5"/>
  <c r="P107" i="5"/>
  <c r="P108" i="5"/>
  <c r="P109" i="5"/>
  <c r="P110" i="5"/>
  <c r="P111" i="5"/>
  <c r="P112" i="5"/>
  <c r="P113" i="5"/>
  <c r="P114" i="5"/>
  <c r="P115" i="5"/>
  <c r="P116" i="5"/>
  <c r="P117" i="5"/>
  <c r="P118" i="5"/>
  <c r="P119" i="5"/>
  <c r="P120" i="5"/>
  <c r="P121" i="5"/>
  <c r="P122" i="5"/>
  <c r="P123" i="5"/>
  <c r="P124" i="5"/>
  <c r="P125" i="5"/>
  <c r="P126" i="5"/>
  <c r="P127" i="5"/>
  <c r="P128" i="5"/>
  <c r="P129" i="5"/>
  <c r="P130" i="5"/>
  <c r="P131" i="5"/>
  <c r="P132" i="5"/>
  <c r="P133" i="5"/>
  <c r="P134" i="5"/>
  <c r="P135" i="5"/>
  <c r="P136" i="5"/>
  <c r="P137" i="5"/>
  <c r="P138" i="5"/>
  <c r="P139" i="5"/>
  <c r="P140" i="5"/>
  <c r="P141" i="5"/>
  <c r="P142" i="5"/>
  <c r="P143" i="5"/>
  <c r="P144" i="5"/>
  <c r="P145" i="5"/>
  <c r="P146" i="5"/>
  <c r="P147" i="5"/>
  <c r="P148" i="5"/>
  <c r="P149" i="5"/>
  <c r="P150" i="5"/>
  <c r="P151" i="5"/>
  <c r="P152" i="5"/>
  <c r="P153" i="5"/>
  <c r="P154" i="5"/>
  <c r="P155" i="5"/>
  <c r="P156" i="5"/>
  <c r="P157" i="5"/>
  <c r="P158" i="5"/>
  <c r="P159" i="5"/>
  <c r="P160" i="5"/>
  <c r="P161" i="5"/>
  <c r="P162" i="5"/>
  <c r="P163" i="5"/>
  <c r="P164" i="5"/>
  <c r="P165" i="5"/>
  <c r="P166" i="5"/>
  <c r="P167" i="5"/>
  <c r="P168" i="5"/>
  <c r="P169" i="5"/>
  <c r="P170" i="5"/>
  <c r="P171" i="5"/>
  <c r="P172" i="5"/>
  <c r="P173" i="5"/>
  <c r="P174" i="5"/>
  <c r="P175" i="5"/>
  <c r="P176" i="5"/>
  <c r="P177" i="5"/>
  <c r="P178" i="5"/>
  <c r="P179" i="5"/>
  <c r="P180" i="5"/>
  <c r="P181" i="5"/>
  <c r="P182" i="5"/>
  <c r="P183" i="5"/>
  <c r="P184" i="5"/>
  <c r="P185" i="5"/>
  <c r="P186" i="5"/>
  <c r="P187" i="5"/>
  <c r="P188" i="5"/>
  <c r="P189" i="5"/>
  <c r="P190" i="5"/>
  <c r="P191" i="5"/>
  <c r="P192" i="5"/>
  <c r="P193" i="5"/>
  <c r="P194" i="5"/>
  <c r="P195" i="5"/>
  <c r="P196" i="5"/>
  <c r="P197" i="5"/>
  <c r="P198" i="5"/>
  <c r="P199" i="5"/>
  <c r="P200" i="5"/>
  <c r="P201" i="5"/>
  <c r="P202" i="5"/>
  <c r="P203" i="5"/>
  <c r="P204" i="5"/>
  <c r="P205" i="5"/>
  <c r="P206" i="5"/>
  <c r="P207" i="5"/>
  <c r="P208" i="5"/>
  <c r="P209" i="5"/>
  <c r="P210" i="5"/>
  <c r="P211" i="5"/>
  <c r="P212" i="5"/>
  <c r="P213" i="5"/>
  <c r="P214" i="5"/>
  <c r="P215" i="5"/>
  <c r="P216" i="5"/>
  <c r="P217" i="5"/>
  <c r="P218" i="5"/>
  <c r="P219" i="5"/>
  <c r="P220" i="5"/>
  <c r="P221" i="5"/>
  <c r="P222" i="5"/>
  <c r="P223" i="5"/>
  <c r="P224" i="5"/>
  <c r="P225" i="5"/>
  <c r="P226" i="5"/>
  <c r="P227" i="5"/>
  <c r="P228" i="5"/>
  <c r="P229" i="5"/>
  <c r="P230" i="5"/>
  <c r="P231" i="5"/>
  <c r="P232" i="5"/>
  <c r="P233" i="5"/>
  <c r="P234" i="5"/>
  <c r="P235" i="5"/>
  <c r="P236" i="5"/>
  <c r="P237" i="5"/>
  <c r="P238" i="5"/>
  <c r="P239" i="5"/>
  <c r="P240" i="5"/>
  <c r="P241" i="5"/>
  <c r="P242" i="5"/>
  <c r="P243" i="5"/>
  <c r="P244" i="5"/>
  <c r="P245" i="5"/>
  <c r="P246" i="5"/>
  <c r="P247" i="5"/>
  <c r="P248" i="5"/>
  <c r="P249" i="5"/>
  <c r="P250" i="5"/>
  <c r="P251" i="5"/>
  <c r="P252" i="5"/>
  <c r="P253" i="5"/>
  <c r="P254" i="5"/>
  <c r="P255" i="5"/>
  <c r="P256" i="5"/>
  <c r="P257" i="5"/>
  <c r="P258" i="5"/>
  <c r="P259" i="5"/>
  <c r="P260" i="5"/>
  <c r="P261" i="5"/>
  <c r="P262" i="5"/>
  <c r="P263" i="5"/>
  <c r="P264" i="5"/>
  <c r="P265" i="5"/>
  <c r="P266" i="5"/>
  <c r="P267" i="5"/>
  <c r="P268" i="5"/>
  <c r="P269" i="5"/>
  <c r="P270" i="5"/>
  <c r="P271" i="5"/>
  <c r="P272" i="5"/>
  <c r="P273" i="5"/>
  <c r="P274" i="5"/>
  <c r="P275" i="5"/>
  <c r="P276" i="5"/>
  <c r="P277" i="5"/>
  <c r="P278" i="5"/>
  <c r="P279" i="5"/>
  <c r="P280" i="5"/>
  <c r="P281" i="5"/>
  <c r="P282" i="5"/>
  <c r="P283" i="5"/>
  <c r="P284" i="5"/>
  <c r="P285" i="5"/>
  <c r="P286" i="5"/>
  <c r="P287" i="5"/>
  <c r="P288" i="5"/>
  <c r="P289" i="5"/>
  <c r="P290" i="5"/>
  <c r="P291" i="5"/>
  <c r="P292" i="5"/>
  <c r="P293" i="5"/>
  <c r="P294" i="5"/>
  <c r="P295" i="5"/>
  <c r="P296" i="5"/>
  <c r="P297" i="5"/>
  <c r="P298" i="5"/>
  <c r="P299" i="5"/>
  <c r="P300" i="5"/>
  <c r="P301" i="5"/>
  <c r="P302" i="5"/>
  <c r="P303" i="5"/>
  <c r="P304" i="5"/>
  <c r="P305" i="5"/>
  <c r="P306" i="5"/>
  <c r="P307" i="5"/>
  <c r="P308" i="5"/>
  <c r="P309" i="5"/>
  <c r="P310" i="5"/>
  <c r="P311" i="5"/>
  <c r="P312" i="5"/>
  <c r="P313" i="5"/>
  <c r="P314" i="5"/>
  <c r="P315" i="5"/>
  <c r="P316" i="5"/>
  <c r="P317" i="5"/>
  <c r="P318" i="5"/>
  <c r="P319" i="5"/>
  <c r="P320" i="5"/>
  <c r="P321" i="5"/>
  <c r="P322" i="5"/>
  <c r="P323" i="5"/>
  <c r="P324" i="5"/>
  <c r="P325" i="5"/>
  <c r="P326" i="5"/>
  <c r="P327" i="5"/>
  <c r="P328" i="5"/>
  <c r="P329" i="5"/>
  <c r="P330" i="5"/>
  <c r="P331" i="5"/>
  <c r="P332" i="5"/>
  <c r="P333" i="5"/>
  <c r="P334" i="5"/>
  <c r="P335" i="5"/>
  <c r="P336" i="5"/>
  <c r="P337" i="5"/>
  <c r="P338" i="5"/>
  <c r="P339" i="5"/>
  <c r="P340" i="5"/>
  <c r="P341" i="5"/>
  <c r="P342" i="5"/>
  <c r="P343" i="5"/>
  <c r="P344" i="5"/>
  <c r="P345" i="5"/>
  <c r="P346" i="5"/>
  <c r="P347" i="5"/>
  <c r="P348" i="5"/>
  <c r="P349" i="5"/>
  <c r="P350" i="5"/>
  <c r="P351" i="5"/>
  <c r="P352" i="5"/>
  <c r="P353" i="5"/>
  <c r="P354" i="5"/>
  <c r="P355" i="5"/>
  <c r="P356" i="5"/>
  <c r="P357" i="5"/>
  <c r="P358" i="5"/>
  <c r="P359" i="5"/>
  <c r="P360" i="5"/>
  <c r="P361" i="5"/>
  <c r="P362" i="5"/>
  <c r="P363" i="5"/>
  <c r="P364" i="5"/>
  <c r="P365" i="5"/>
  <c r="P366" i="5"/>
  <c r="P367" i="5"/>
  <c r="P368" i="5"/>
  <c r="P369" i="5"/>
  <c r="P370" i="5"/>
  <c r="P371" i="5"/>
  <c r="P372" i="5"/>
  <c r="P373" i="5"/>
  <c r="P374" i="5"/>
  <c r="P375" i="5"/>
  <c r="P376" i="5"/>
  <c r="P377" i="5"/>
  <c r="P378" i="5"/>
  <c r="P379" i="5"/>
  <c r="P380" i="5"/>
  <c r="P381" i="5"/>
  <c r="P382" i="5"/>
  <c r="P383" i="5"/>
  <c r="P384" i="5"/>
  <c r="P385" i="5"/>
  <c r="P386" i="5"/>
  <c r="P387" i="5"/>
  <c r="P388" i="5"/>
  <c r="P389" i="5"/>
  <c r="P390" i="5"/>
  <c r="P391" i="5"/>
  <c r="P392" i="5"/>
  <c r="P393" i="5"/>
  <c r="P394" i="5"/>
  <c r="P395" i="5"/>
  <c r="P396" i="5"/>
  <c r="P397" i="5"/>
  <c r="P398" i="5"/>
  <c r="P399" i="5"/>
  <c r="P400" i="5"/>
  <c r="P401" i="5"/>
  <c r="P402" i="5"/>
  <c r="P403" i="5"/>
  <c r="P404" i="5"/>
  <c r="P405" i="5"/>
  <c r="P406" i="5"/>
  <c r="P407" i="5"/>
  <c r="P408" i="5"/>
  <c r="P409" i="5"/>
  <c r="P410" i="5"/>
  <c r="P411" i="5"/>
  <c r="P412" i="5"/>
  <c r="P413" i="5"/>
  <c r="P414" i="5"/>
  <c r="P415" i="5"/>
  <c r="P416" i="5"/>
  <c r="P417" i="5"/>
  <c r="P418" i="5"/>
  <c r="P419" i="5"/>
  <c r="P420" i="5"/>
  <c r="P421" i="5"/>
  <c r="P422" i="5"/>
  <c r="P423" i="5"/>
  <c r="P424" i="5"/>
  <c r="P425" i="5"/>
  <c r="P426" i="5"/>
  <c r="P427" i="5"/>
  <c r="P428" i="5"/>
  <c r="P429" i="5"/>
  <c r="P430" i="5"/>
  <c r="P431" i="5"/>
  <c r="P432" i="5"/>
  <c r="P433" i="5"/>
  <c r="P434" i="5"/>
  <c r="P435" i="5"/>
  <c r="P436" i="5"/>
  <c r="P437" i="5"/>
  <c r="P438" i="5"/>
  <c r="P439" i="5"/>
  <c r="P440" i="5"/>
  <c r="P441" i="5"/>
  <c r="P442" i="5"/>
  <c r="P443" i="5"/>
  <c r="P444" i="5"/>
  <c r="P445" i="5"/>
  <c r="P446" i="5"/>
  <c r="P447" i="5"/>
  <c r="P448" i="5"/>
  <c r="P449" i="5"/>
  <c r="P450" i="5"/>
  <c r="P451" i="5"/>
  <c r="P452" i="5"/>
  <c r="P453" i="5"/>
  <c r="P454" i="5"/>
  <c r="P455" i="5"/>
  <c r="P456" i="5"/>
  <c r="P457" i="5"/>
  <c r="P458" i="5"/>
  <c r="P459" i="5"/>
  <c r="P460" i="5"/>
  <c r="P461" i="5"/>
  <c r="P462" i="5"/>
  <c r="P463" i="5"/>
  <c r="P464" i="5"/>
  <c r="P465" i="5"/>
  <c r="P466" i="5"/>
  <c r="P467" i="5"/>
  <c r="P468" i="5"/>
  <c r="P469" i="5"/>
  <c r="P470" i="5"/>
  <c r="P471" i="5"/>
  <c r="P472" i="5"/>
  <c r="P473" i="5"/>
  <c r="P474" i="5"/>
  <c r="P475" i="5"/>
  <c r="P476" i="5"/>
  <c r="P477" i="5"/>
  <c r="P478" i="5"/>
  <c r="P479" i="5"/>
  <c r="P480" i="5"/>
  <c r="P481" i="5"/>
  <c r="P482" i="5"/>
  <c r="P483" i="5"/>
  <c r="P484" i="5"/>
  <c r="P485" i="5"/>
  <c r="P486" i="5"/>
  <c r="P487" i="5"/>
  <c r="P488" i="5"/>
  <c r="P489" i="5"/>
  <c r="P490" i="5"/>
  <c r="P491" i="5"/>
  <c r="P492" i="5"/>
  <c r="P493" i="5"/>
  <c r="P494" i="5"/>
  <c r="P495" i="5"/>
  <c r="P496" i="5"/>
  <c r="P497" i="5"/>
  <c r="P498" i="5"/>
  <c r="P499" i="5"/>
  <c r="P500" i="5"/>
  <c r="P501" i="5"/>
  <c r="P502" i="5"/>
  <c r="P503" i="5"/>
  <c r="P504" i="5"/>
  <c r="P505" i="5"/>
  <c r="P506" i="5"/>
  <c r="P507" i="5"/>
  <c r="P508" i="5"/>
  <c r="P509" i="5"/>
  <c r="P510" i="5"/>
  <c r="P511" i="5"/>
  <c r="P512" i="5"/>
  <c r="P513" i="5"/>
  <c r="P514" i="5"/>
  <c r="P515" i="5"/>
  <c r="P516" i="5"/>
  <c r="P517" i="5"/>
  <c r="P518" i="5"/>
  <c r="P519" i="5"/>
  <c r="P520" i="5"/>
  <c r="P521" i="5"/>
  <c r="P522" i="5"/>
  <c r="P523" i="5"/>
  <c r="P524" i="5"/>
  <c r="P525" i="5"/>
  <c r="P526" i="5"/>
  <c r="P527" i="5"/>
  <c r="P528" i="5"/>
  <c r="P529" i="5"/>
  <c r="P530" i="5"/>
  <c r="P531" i="5"/>
  <c r="P532" i="5"/>
  <c r="P533" i="5"/>
  <c r="P534" i="5"/>
  <c r="P535" i="5"/>
  <c r="P536" i="5"/>
  <c r="P537" i="5"/>
  <c r="P538" i="5"/>
  <c r="P539" i="5"/>
  <c r="P540" i="5"/>
  <c r="P541" i="5"/>
  <c r="P542" i="5"/>
  <c r="P543" i="5"/>
  <c r="P544" i="5"/>
  <c r="P545" i="5"/>
  <c r="P546" i="5"/>
  <c r="P547" i="5"/>
  <c r="P548" i="5"/>
  <c r="P549" i="5"/>
  <c r="P550" i="5"/>
  <c r="P551" i="5"/>
  <c r="P552" i="5"/>
  <c r="P553" i="5"/>
  <c r="P554" i="5"/>
  <c r="P555" i="5"/>
  <c r="P556" i="5"/>
  <c r="P557" i="5"/>
  <c r="P558" i="5"/>
  <c r="P559" i="5"/>
  <c r="P560" i="5"/>
  <c r="P561" i="5"/>
  <c r="P562" i="5"/>
  <c r="P563" i="5"/>
  <c r="P564" i="5"/>
  <c r="P565" i="5"/>
  <c r="P566" i="5"/>
  <c r="P567" i="5"/>
  <c r="P568" i="5"/>
  <c r="P569" i="5"/>
  <c r="P570" i="5"/>
  <c r="P571" i="5"/>
  <c r="P572" i="5"/>
  <c r="P573" i="5"/>
  <c r="P574" i="5"/>
  <c r="P575" i="5"/>
  <c r="P576" i="5"/>
  <c r="P577" i="5"/>
  <c r="P578" i="5"/>
  <c r="P579" i="5"/>
  <c r="P580" i="5"/>
  <c r="P581" i="5"/>
  <c r="P582" i="5"/>
  <c r="P583" i="5"/>
  <c r="P584" i="5"/>
  <c r="P585" i="5"/>
  <c r="P586" i="5"/>
  <c r="P587" i="5"/>
  <c r="P588" i="5"/>
  <c r="P589" i="5"/>
  <c r="P590" i="5"/>
  <c r="P591" i="5"/>
  <c r="P592" i="5"/>
  <c r="P593" i="5"/>
  <c r="P594" i="5"/>
  <c r="P595" i="5"/>
  <c r="P596" i="5"/>
  <c r="P597" i="5"/>
  <c r="P598" i="5"/>
  <c r="P599" i="5"/>
  <c r="P600" i="5"/>
  <c r="P601" i="5"/>
  <c r="P602" i="5"/>
  <c r="P603" i="5"/>
  <c r="P604" i="5"/>
  <c r="P605" i="5"/>
  <c r="P606" i="5"/>
  <c r="P607" i="5"/>
  <c r="P608" i="5"/>
  <c r="P609" i="5"/>
  <c r="P610" i="5"/>
  <c r="P611" i="5"/>
  <c r="P612" i="5"/>
  <c r="P613" i="5"/>
  <c r="P614" i="5"/>
  <c r="P615" i="5"/>
  <c r="P616" i="5"/>
  <c r="P617" i="5"/>
  <c r="P618" i="5"/>
  <c r="P619" i="5"/>
  <c r="P620" i="5"/>
  <c r="P621" i="5"/>
  <c r="P622" i="5"/>
  <c r="P623" i="5"/>
  <c r="P624" i="5"/>
  <c r="P625" i="5"/>
  <c r="P626" i="5"/>
  <c r="P627" i="5"/>
  <c r="P628" i="5"/>
  <c r="P629" i="5"/>
  <c r="P630" i="5"/>
  <c r="P631" i="5"/>
  <c r="P632" i="5"/>
  <c r="P633" i="5"/>
  <c r="P634" i="5"/>
  <c r="P635" i="5"/>
  <c r="P636" i="5"/>
  <c r="P637" i="5"/>
  <c r="P638" i="5"/>
  <c r="P639" i="5"/>
  <c r="P640" i="5"/>
  <c r="P641" i="5"/>
  <c r="P642" i="5"/>
  <c r="P643" i="5"/>
  <c r="P644" i="5"/>
  <c r="P645" i="5"/>
  <c r="P646" i="5"/>
  <c r="P647" i="5"/>
  <c r="P648" i="5"/>
  <c r="P649" i="5"/>
  <c r="P650" i="5"/>
  <c r="P651" i="5"/>
  <c r="P652" i="5"/>
  <c r="P653" i="5"/>
  <c r="P654" i="5"/>
  <c r="P655" i="5"/>
  <c r="P656" i="5"/>
  <c r="P657" i="5"/>
  <c r="P658" i="5"/>
  <c r="P659" i="5"/>
  <c r="P660" i="5"/>
  <c r="P661" i="5"/>
  <c r="P662" i="5"/>
  <c r="P663" i="5"/>
  <c r="P664" i="5"/>
  <c r="P665" i="5"/>
  <c r="P666" i="5"/>
  <c r="P667" i="5"/>
  <c r="P668" i="5"/>
  <c r="P669" i="5"/>
  <c r="P670" i="5"/>
  <c r="P671" i="5"/>
  <c r="P672" i="5"/>
  <c r="P673" i="5"/>
  <c r="P674" i="5"/>
  <c r="P675" i="5"/>
  <c r="P676" i="5"/>
  <c r="P677" i="5"/>
  <c r="P678" i="5"/>
  <c r="P679" i="5"/>
  <c r="P680" i="5"/>
  <c r="P681" i="5"/>
  <c r="P682" i="5"/>
  <c r="P683" i="5"/>
  <c r="P684" i="5"/>
  <c r="P685" i="5"/>
  <c r="P686" i="5"/>
  <c r="P687" i="5"/>
  <c r="P688" i="5"/>
  <c r="P689" i="5"/>
  <c r="P690" i="5"/>
  <c r="P691" i="5"/>
  <c r="P692" i="5"/>
  <c r="P693" i="5"/>
  <c r="P694" i="5"/>
  <c r="P695" i="5"/>
  <c r="P696" i="5"/>
  <c r="P697" i="5"/>
  <c r="P698" i="5"/>
  <c r="P699" i="5"/>
  <c r="P700" i="5"/>
  <c r="P701" i="5"/>
  <c r="P702" i="5"/>
  <c r="P703" i="5"/>
  <c r="P704" i="5"/>
  <c r="P705" i="5"/>
  <c r="P706" i="5"/>
  <c r="P707" i="5"/>
  <c r="P708" i="5"/>
  <c r="P709" i="5"/>
  <c r="P11" i="5"/>
  <c r="D9" i="24"/>
  <c r="D9" i="4" l="1"/>
  <c r="D9" i="21"/>
  <c r="D9" i="20"/>
  <c r="D9" i="19"/>
  <c r="D9" i="18"/>
  <c r="D9" i="17"/>
  <c r="D9" i="16"/>
  <c r="D9" i="15"/>
  <c r="D9" i="14"/>
  <c r="D9" i="13"/>
  <c r="D9" i="12"/>
  <c r="D9" i="11"/>
  <c r="D9" i="10"/>
  <c r="D9" i="9"/>
  <c r="D9" i="8"/>
  <c r="D9" i="6"/>
  <c r="D9" i="1"/>
  <c r="B6" i="2"/>
  <c r="AE3" i="4" l="1"/>
  <c r="AD3" i="4"/>
  <c r="AC3" i="4"/>
  <c r="G4" i="4"/>
  <c r="AD3" i="1"/>
  <c r="AJ2" i="21"/>
  <c r="AD3" i="21" l="1"/>
  <c r="AO4" i="19"/>
  <c r="AO3" i="19"/>
  <c r="AO2" i="19"/>
  <c r="AO4" i="18"/>
  <c r="AO3" i="18"/>
  <c r="AO2" i="18"/>
  <c r="AO4" i="17"/>
  <c r="AO3" i="17"/>
  <c r="AO2" i="17"/>
  <c r="AO4" i="16"/>
  <c r="AO3" i="16"/>
  <c r="AO2" i="16"/>
  <c r="AO4" i="15"/>
  <c r="AO3" i="15"/>
  <c r="AO2" i="15"/>
  <c r="AO4" i="14"/>
  <c r="AO3" i="14"/>
  <c r="AO2" i="14"/>
  <c r="AO4" i="13"/>
  <c r="AO3" i="13"/>
  <c r="AO2" i="13"/>
  <c r="AO4" i="12"/>
  <c r="AO3" i="12"/>
  <c r="AO2" i="12"/>
  <c r="AO4" i="11"/>
  <c r="AO3" i="11"/>
  <c r="AO2" i="11"/>
  <c r="AO4" i="10"/>
  <c r="AO3" i="10"/>
  <c r="AO2" i="10"/>
  <c r="AO4" i="9"/>
  <c r="AO3" i="9"/>
  <c r="AO2" i="9"/>
  <c r="AO4" i="8"/>
  <c r="AO3" i="8"/>
  <c r="AO2" i="8"/>
  <c r="AO4" i="6"/>
  <c r="AO3" i="6"/>
  <c r="AO2" i="6"/>
  <c r="AO4" i="1"/>
  <c r="AO2" i="1"/>
  <c r="AO3" i="1"/>
  <c r="BJ6" i="4" l="1"/>
  <c r="BK6" i="4" s="1"/>
  <c r="AO4" i="21" s="1"/>
  <c r="BJ5" i="4"/>
  <c r="BK5" i="4" s="1"/>
  <c r="AO3" i="21" s="1"/>
  <c r="BJ4" i="4"/>
  <c r="AI6" i="13"/>
  <c r="AI5" i="13"/>
  <c r="AI6" i="12"/>
  <c r="AI5" i="12"/>
  <c r="AI6" i="8"/>
  <c r="AI5" i="8"/>
  <c r="AI3" i="8"/>
  <c r="AI2" i="8"/>
  <c r="BK4" i="4" l="1"/>
  <c r="AO2" i="21" s="1"/>
  <c r="AC8" i="21" s="1"/>
  <c r="AD8" i="21" s="1"/>
  <c r="AC9" i="21" l="1"/>
  <c r="AD9" i="21" s="1"/>
  <c r="AC10" i="21"/>
  <c r="AC4" i="21"/>
  <c r="AD4" i="21" s="1"/>
  <c r="AC28" i="12"/>
  <c r="AD4" i="20" l="1"/>
  <c r="AP221" i="4"/>
  <c r="AJ221" i="4" l="1"/>
  <c r="AD14" i="21" l="1"/>
  <c r="AD13" i="21"/>
  <c r="AD12" i="21"/>
  <c r="AD11" i="21"/>
  <c r="AD7" i="21"/>
  <c r="AD6" i="21"/>
  <c r="AD5" i="21"/>
  <c r="AD5" i="20"/>
  <c r="AD6" i="20"/>
  <c r="AD7" i="20"/>
  <c r="AD8" i="20"/>
  <c r="AD9" i="20"/>
  <c r="AD10" i="20"/>
  <c r="AD11" i="20"/>
  <c r="AD12" i="20"/>
  <c r="AD13" i="20"/>
  <c r="AD14" i="20"/>
  <c r="AD15" i="20"/>
  <c r="AD16" i="20"/>
  <c r="AD17" i="20"/>
  <c r="AD18" i="20"/>
  <c r="AD3" i="20"/>
  <c r="AD12" i="19"/>
  <c r="AD11" i="19"/>
  <c r="AD10" i="19"/>
  <c r="AC12" i="19"/>
  <c r="AC5" i="19"/>
  <c r="AC4" i="19"/>
  <c r="AD3" i="19"/>
  <c r="AD9" i="19" s="1"/>
  <c r="AD10" i="18"/>
  <c r="AD12" i="18"/>
  <c r="AD11" i="18"/>
  <c r="AC13" i="18"/>
  <c r="AD13" i="18" s="1"/>
  <c r="AC5" i="18"/>
  <c r="AC4" i="18"/>
  <c r="AD3" i="18"/>
  <c r="AD9" i="18" s="1"/>
  <c r="AD8" i="17"/>
  <c r="AD9" i="17"/>
  <c r="AD7" i="17"/>
  <c r="AC9" i="17"/>
  <c r="AC4" i="17"/>
  <c r="AD3" i="17"/>
  <c r="AD6" i="17" s="1"/>
  <c r="AD9" i="16"/>
  <c r="AD8" i="16"/>
  <c r="AD7" i="16"/>
  <c r="AC10" i="16"/>
  <c r="AD10" i="16" s="1"/>
  <c r="AC4" i="16"/>
  <c r="AD3" i="16"/>
  <c r="AD5" i="16" s="1"/>
  <c r="AD24" i="15"/>
  <c r="AD23" i="15"/>
  <c r="AD22" i="15"/>
  <c r="AD21" i="15"/>
  <c r="AD20" i="15"/>
  <c r="AD19" i="15"/>
  <c r="AD18" i="15"/>
  <c r="AD17" i="15"/>
  <c r="AD16" i="15"/>
  <c r="AD25" i="15"/>
  <c r="AC26" i="15"/>
  <c r="AC7" i="15"/>
  <c r="AC6" i="15"/>
  <c r="AC5" i="15"/>
  <c r="AC4" i="15"/>
  <c r="AD3" i="15"/>
  <c r="AD8" i="15" s="1"/>
  <c r="AD25" i="14"/>
  <c r="AD24" i="14"/>
  <c r="AD23" i="14"/>
  <c r="AD22" i="14"/>
  <c r="AD21" i="14"/>
  <c r="AD20" i="14"/>
  <c r="AD19" i="14"/>
  <c r="AD18" i="14"/>
  <c r="AD17" i="14"/>
  <c r="AD16" i="14"/>
  <c r="AC26" i="14"/>
  <c r="AC7" i="14"/>
  <c r="AC6" i="14"/>
  <c r="AC5" i="14"/>
  <c r="AC4" i="14"/>
  <c r="AD3" i="14"/>
  <c r="AD15" i="14" s="1"/>
  <c r="AD27" i="13"/>
  <c r="AD26" i="13"/>
  <c r="AD25" i="13"/>
  <c r="AD24" i="13"/>
  <c r="AD23" i="13"/>
  <c r="AD22" i="13"/>
  <c r="AD21" i="13"/>
  <c r="AD20" i="13"/>
  <c r="AD19" i="13"/>
  <c r="AD18" i="13"/>
  <c r="AD17" i="13"/>
  <c r="AD16" i="13"/>
  <c r="AC28" i="13"/>
  <c r="AC7" i="13"/>
  <c r="AC6" i="13"/>
  <c r="AC5" i="13"/>
  <c r="AC4" i="13"/>
  <c r="AD3" i="13"/>
  <c r="AD13" i="13" s="1"/>
  <c r="AD27" i="12"/>
  <c r="AD20" i="12"/>
  <c r="AD21" i="12"/>
  <c r="AD22" i="12"/>
  <c r="AD23" i="12"/>
  <c r="AD24" i="12"/>
  <c r="AD25" i="12"/>
  <c r="AD26" i="12"/>
  <c r="AD19" i="12"/>
  <c r="AD18" i="12"/>
  <c r="AD17" i="12"/>
  <c r="AD16" i="12"/>
  <c r="AC7" i="12"/>
  <c r="AC6" i="12"/>
  <c r="AD28" i="12"/>
  <c r="AC5" i="12"/>
  <c r="AC4" i="12"/>
  <c r="AD3" i="12"/>
  <c r="AD15" i="11"/>
  <c r="AD14" i="11"/>
  <c r="AD13" i="11"/>
  <c r="AD12" i="11"/>
  <c r="AD11" i="11"/>
  <c r="AD10" i="11"/>
  <c r="AC16" i="11"/>
  <c r="AC5" i="11"/>
  <c r="AC4" i="11"/>
  <c r="AD3" i="11"/>
  <c r="AD11" i="10"/>
  <c r="AD10" i="10"/>
  <c r="AC5" i="10"/>
  <c r="AC4" i="10"/>
  <c r="AD3" i="10"/>
  <c r="AD7" i="10" s="1"/>
  <c r="AD20" i="9"/>
  <c r="AD19" i="9"/>
  <c r="AD18" i="9"/>
  <c r="AD17" i="9"/>
  <c r="AD16" i="9"/>
  <c r="AD15" i="9"/>
  <c r="AD14" i="9"/>
  <c r="AD13" i="9"/>
  <c r="AD12" i="9"/>
  <c r="AD11" i="9"/>
  <c r="AD10" i="9"/>
  <c r="AC20" i="9"/>
  <c r="AC5" i="9"/>
  <c r="AC4" i="9"/>
  <c r="AD3" i="9"/>
  <c r="AD23" i="8"/>
  <c r="AD14" i="8"/>
  <c r="AD15" i="8"/>
  <c r="AD16" i="8"/>
  <c r="AD17" i="8"/>
  <c r="AD18" i="8"/>
  <c r="AD19" i="8"/>
  <c r="AD20" i="8"/>
  <c r="AD21" i="8"/>
  <c r="AD22" i="8"/>
  <c r="AD13" i="8"/>
  <c r="AD12" i="8"/>
  <c r="AD11" i="8"/>
  <c r="AD10" i="8"/>
  <c r="AC5" i="8"/>
  <c r="AC23" i="8"/>
  <c r="AC4" i="8"/>
  <c r="AD3" i="8"/>
  <c r="AD3" i="6"/>
  <c r="AD12" i="6"/>
  <c r="AD11" i="6"/>
  <c r="AD10" i="6"/>
  <c r="AD9" i="6"/>
  <c r="AD8" i="6"/>
  <c r="AD7" i="6"/>
  <c r="CN46" i="7"/>
  <c r="CM46" i="7"/>
  <c r="CL46" i="7"/>
  <c r="CN45" i="7"/>
  <c r="CM45" i="7"/>
  <c r="CL45" i="7"/>
  <c r="CN44" i="7"/>
  <c r="CM44" i="7"/>
  <c r="CL44" i="7"/>
  <c r="CN43" i="7"/>
  <c r="CM43" i="7"/>
  <c r="CL43" i="7"/>
  <c r="CN42" i="7"/>
  <c r="CM42" i="7"/>
  <c r="CL42" i="7"/>
  <c r="CN41" i="7"/>
  <c r="CM41" i="7"/>
  <c r="CL41" i="7"/>
  <c r="CN40" i="7"/>
  <c r="CM40" i="7"/>
  <c r="CL40" i="7"/>
  <c r="CN39" i="7"/>
  <c r="CM39" i="7"/>
  <c r="CL39" i="7"/>
  <c r="CN38" i="7"/>
  <c r="CM38" i="7"/>
  <c r="CL38" i="7"/>
  <c r="BW38" i="7"/>
  <c r="CN37" i="7"/>
  <c r="CM37" i="7"/>
  <c r="CL37" i="7"/>
  <c r="BW37" i="7"/>
  <c r="CN36" i="7"/>
  <c r="CM36" i="7"/>
  <c r="CL36" i="7"/>
  <c r="BW36" i="7"/>
  <c r="CN35" i="7"/>
  <c r="CM35" i="7"/>
  <c r="CL35" i="7"/>
  <c r="BW35" i="7"/>
  <c r="CN34" i="7"/>
  <c r="CM34" i="7"/>
  <c r="CL34" i="7"/>
  <c r="BW34" i="7"/>
  <c r="CN33" i="7"/>
  <c r="CM33" i="7"/>
  <c r="CL33" i="7"/>
  <c r="BW33" i="7"/>
  <c r="CN32" i="7"/>
  <c r="CM32" i="7"/>
  <c r="CL32" i="7"/>
  <c r="BW32" i="7"/>
  <c r="CN31" i="7"/>
  <c r="CM31" i="7"/>
  <c r="CL31" i="7"/>
  <c r="BW31" i="7"/>
  <c r="CN30" i="7"/>
  <c r="CM30" i="7"/>
  <c r="CL30" i="7"/>
  <c r="BW30" i="7"/>
  <c r="CN29" i="7"/>
  <c r="CM29" i="7"/>
  <c r="CL29" i="7"/>
  <c r="BW29" i="7"/>
  <c r="CN28" i="7"/>
  <c r="CM28" i="7"/>
  <c r="CL28" i="7"/>
  <c r="BW28" i="7"/>
  <c r="CN27" i="7"/>
  <c r="CM27" i="7"/>
  <c r="CL27" i="7"/>
  <c r="BW27" i="7"/>
  <c r="CN26" i="7"/>
  <c r="CM26" i="7"/>
  <c r="CL26" i="7"/>
  <c r="BW26" i="7"/>
  <c r="CN25" i="7"/>
  <c r="CM25" i="7"/>
  <c r="CL25" i="7"/>
  <c r="BW25" i="7"/>
  <c r="CN24" i="7"/>
  <c r="CM24" i="7"/>
  <c r="CL24" i="7"/>
  <c r="BW24" i="7"/>
  <c r="CN23" i="7"/>
  <c r="CM23" i="7"/>
  <c r="CL23" i="7"/>
  <c r="BW23" i="7"/>
  <c r="CN22" i="7"/>
  <c r="CM22" i="7"/>
  <c r="CL22" i="7"/>
  <c r="BW22" i="7"/>
  <c r="CN21" i="7"/>
  <c r="CM21" i="7"/>
  <c r="CL21" i="7"/>
  <c r="BW21" i="7"/>
  <c r="CN20" i="7"/>
  <c r="CM20" i="7"/>
  <c r="CL20" i="7"/>
  <c r="BW20" i="7"/>
  <c r="CN19" i="7"/>
  <c r="CM19" i="7"/>
  <c r="CL19" i="7"/>
  <c r="BW19" i="7"/>
  <c r="CN18" i="7"/>
  <c r="CM18" i="7"/>
  <c r="CL18" i="7"/>
  <c r="BW18" i="7"/>
  <c r="CN17" i="7"/>
  <c r="CM17" i="7"/>
  <c r="CL17" i="7"/>
  <c r="BW17" i="7"/>
  <c r="CN16" i="7"/>
  <c r="CM16" i="7"/>
  <c r="CL16" i="7"/>
  <c r="BW16" i="7"/>
  <c r="CN15" i="7"/>
  <c r="CM15" i="7"/>
  <c r="CL15" i="7"/>
  <c r="BW15" i="7"/>
  <c r="CN14" i="7"/>
  <c r="CM14" i="7"/>
  <c r="CL14" i="7"/>
  <c r="BW14" i="7"/>
  <c r="CN13" i="7"/>
  <c r="CM13" i="7"/>
  <c r="CL13" i="7"/>
  <c r="BW13" i="7"/>
  <c r="CN12" i="7"/>
  <c r="CM12" i="7"/>
  <c r="CL12" i="7"/>
  <c r="BW12" i="7"/>
  <c r="CN11" i="7"/>
  <c r="CM11" i="7"/>
  <c r="CL11" i="7"/>
  <c r="BW11" i="7"/>
  <c r="AC13" i="6"/>
  <c r="AC4" i="6"/>
  <c r="AD7" i="1"/>
  <c r="AD8" i="1"/>
  <c r="AC4" i="1"/>
  <c r="AP5" i="4"/>
  <c r="AP238" i="4"/>
  <c r="AP226" i="4"/>
  <c r="AP150" i="4"/>
  <c r="AP154" i="4"/>
  <c r="AP230" i="4"/>
  <c r="AP36" i="4"/>
  <c r="AP192" i="4"/>
  <c r="AP247" i="4"/>
  <c r="AP31" i="4"/>
  <c r="AP56" i="4"/>
  <c r="AP197" i="4"/>
  <c r="AP57" i="4"/>
  <c r="AP29" i="4"/>
  <c r="AP53" i="4"/>
  <c r="AP242" i="4"/>
  <c r="AP177" i="4"/>
  <c r="AP15" i="4"/>
  <c r="AP123" i="4"/>
  <c r="AP68" i="4"/>
  <c r="AP234" i="4"/>
  <c r="AP182" i="4"/>
  <c r="AP196" i="4"/>
  <c r="AP220" i="4"/>
  <c r="AP199" i="4"/>
  <c r="AP210" i="4"/>
  <c r="AP80" i="4"/>
  <c r="AP11" i="4"/>
  <c r="AP240" i="4"/>
  <c r="AP245" i="4"/>
  <c r="AP208" i="4"/>
  <c r="AP191" i="4"/>
  <c r="AP42" i="4"/>
  <c r="AP106" i="4"/>
  <c r="AP207" i="4"/>
  <c r="AP61" i="4"/>
  <c r="AP100" i="4"/>
  <c r="AP133" i="4"/>
  <c r="AP228" i="4"/>
  <c r="AP224" i="4"/>
  <c r="AP103" i="4"/>
  <c r="AP39" i="4"/>
  <c r="AP10" i="4"/>
  <c r="AP33" i="4"/>
  <c r="AP17" i="4"/>
  <c r="AP51" i="4"/>
  <c r="AP156" i="4"/>
  <c r="AP130" i="4"/>
  <c r="AP124" i="4"/>
  <c r="AP232" i="4"/>
  <c r="AP109" i="4"/>
  <c r="AP198" i="4"/>
  <c r="AP188" i="4"/>
  <c r="AP148" i="4"/>
  <c r="AP50" i="4"/>
  <c r="AP78" i="4"/>
  <c r="AP54" i="4"/>
  <c r="AP176" i="4"/>
  <c r="AP38" i="4"/>
  <c r="AP32" i="4"/>
  <c r="AP218" i="4"/>
  <c r="AP40" i="4"/>
  <c r="AP178" i="4"/>
  <c r="AP219" i="4"/>
  <c r="AP30" i="4"/>
  <c r="AP128" i="4"/>
  <c r="AP18" i="4"/>
  <c r="AP209" i="4"/>
  <c r="AP102" i="4"/>
  <c r="AP126" i="4"/>
  <c r="AP60" i="4"/>
  <c r="AP175" i="4"/>
  <c r="AP216" i="4"/>
  <c r="AP174" i="4"/>
  <c r="AP206" i="4"/>
  <c r="AP79" i="4"/>
  <c r="AP231" i="4"/>
  <c r="AP69" i="4"/>
  <c r="AP165" i="4"/>
  <c r="AP70" i="4"/>
  <c r="AP158" i="4"/>
  <c r="AP20" i="4"/>
  <c r="AP233" i="4"/>
  <c r="AP107" i="4"/>
  <c r="AP179" i="4"/>
  <c r="AP189" i="4"/>
  <c r="AP180" i="4"/>
  <c r="AP16" i="4"/>
  <c r="AP77" i="4"/>
  <c r="AP131" i="4"/>
  <c r="AP181" i="4"/>
  <c r="AP110" i="4"/>
  <c r="AP186" i="4"/>
  <c r="AP19" i="4"/>
  <c r="AP225" i="4"/>
  <c r="AP229" i="4"/>
  <c r="AP59" i="4"/>
  <c r="AP43" i="4"/>
  <c r="AP105" i="4"/>
  <c r="AP65" i="4"/>
  <c r="AP239" i="4"/>
  <c r="AP35" i="4"/>
  <c r="AP160" i="4"/>
  <c r="AP205" i="4"/>
  <c r="AP136" i="4"/>
  <c r="AP108" i="4"/>
  <c r="AP120" i="4"/>
  <c r="AP9" i="4"/>
  <c r="AP58" i="4"/>
  <c r="AP248" i="4"/>
  <c r="AP241" i="4"/>
  <c r="AP151" i="4"/>
  <c r="AP127" i="4"/>
  <c r="AP34" i="4"/>
  <c r="AP37" i="4"/>
  <c r="AP152" i="4"/>
  <c r="AP235" i="4"/>
  <c r="AP223" i="4"/>
  <c r="AP222" i="4"/>
  <c r="AP41" i="4"/>
  <c r="AP173" i="4"/>
  <c r="AP153" i="4"/>
  <c r="AP101" i="4"/>
  <c r="AP99" i="4"/>
  <c r="AP98" i="4"/>
  <c r="AP55" i="4"/>
  <c r="AP195" i="4"/>
  <c r="AP84" i="4"/>
  <c r="AP104" i="4"/>
  <c r="AP134" i="4"/>
  <c r="AP129" i="4"/>
  <c r="AP190" i="4"/>
  <c r="AP149" i="4"/>
  <c r="AP97" i="4"/>
  <c r="AP217" i="4"/>
  <c r="AP81" i="4"/>
  <c r="AP155" i="4"/>
  <c r="AP246" i="4"/>
  <c r="AP22" i="4"/>
  <c r="AP125" i="4"/>
  <c r="AP157" i="4"/>
  <c r="AP184" i="4"/>
  <c r="AP244" i="4"/>
  <c r="AP227" i="4"/>
  <c r="AP236" i="4"/>
  <c r="AP52" i="4"/>
  <c r="AP82" i="4"/>
  <c r="AP132" i="4"/>
  <c r="AD15" i="12" l="1"/>
  <c r="AI2" i="21"/>
  <c r="AD4" i="6"/>
  <c r="AJ242" i="4"/>
  <c r="AD6" i="8"/>
  <c r="AD6" i="12"/>
  <c r="AD7" i="12"/>
  <c r="AD9" i="12"/>
  <c r="AD26" i="14"/>
  <c r="AD8" i="12"/>
  <c r="AD9" i="14"/>
  <c r="AD5" i="10"/>
  <c r="AN160" i="4"/>
  <c r="AN84" i="4"/>
  <c r="AN192" i="4"/>
  <c r="AN220" i="4"/>
  <c r="AN221" i="4" s="1"/>
  <c r="AN222" i="4" s="1"/>
  <c r="AN223" i="4" s="1"/>
  <c r="AN224" i="4" s="1"/>
  <c r="AN225" i="4" s="1"/>
  <c r="AN226" i="4" s="1"/>
  <c r="AN227" i="4" s="1"/>
  <c r="AN228" i="4" s="1"/>
  <c r="AN229" i="4" s="1"/>
  <c r="AN230" i="4" s="1"/>
  <c r="AN231" i="4" s="1"/>
  <c r="AN232" i="4" s="1"/>
  <c r="AN233" i="4" s="1"/>
  <c r="AN234" i="4" s="1"/>
  <c r="AN235" i="4" s="1"/>
  <c r="AN199" i="4"/>
  <c r="AN210" i="4"/>
  <c r="AN184" i="4"/>
  <c r="AN70" i="4"/>
  <c r="AN136" i="4"/>
  <c r="AN110" i="4"/>
  <c r="AN236" i="4"/>
  <c r="AD4" i="10"/>
  <c r="AN61" i="4"/>
  <c r="AN43" i="4"/>
  <c r="AN11" i="4"/>
  <c r="AN22" i="4"/>
  <c r="AD10" i="12"/>
  <c r="AD11" i="12"/>
  <c r="AD4" i="12"/>
  <c r="AI2" i="20"/>
  <c r="AD7" i="8"/>
  <c r="AD8" i="8"/>
  <c r="AD9" i="8"/>
  <c r="AD4" i="8"/>
  <c r="AD5" i="8"/>
  <c r="AD8" i="19"/>
  <c r="AD4" i="18"/>
  <c r="AD5" i="18"/>
  <c r="AD6" i="18"/>
  <c r="AD7" i="18"/>
  <c r="AD8" i="18"/>
  <c r="AD5" i="17"/>
  <c r="AD4" i="16"/>
  <c r="AD6" i="16"/>
  <c r="AD26" i="15"/>
  <c r="AD12" i="15"/>
  <c r="AD13" i="15"/>
  <c r="AD4" i="15"/>
  <c r="AD14" i="15"/>
  <c r="AD15" i="15"/>
  <c r="AD5" i="15"/>
  <c r="AD6" i="15"/>
  <c r="AD7" i="15"/>
  <c r="AD6" i="13"/>
  <c r="AD7" i="13"/>
  <c r="AD8" i="13"/>
  <c r="AD9" i="13"/>
  <c r="AD10" i="13"/>
  <c r="AD14" i="13"/>
  <c r="AD15" i="13"/>
  <c r="AD28" i="13"/>
  <c r="AD4" i="13"/>
  <c r="AD5" i="13"/>
  <c r="AD5" i="6"/>
  <c r="AD6" i="6"/>
  <c r="AJ220" i="4"/>
  <c r="AD4" i="1"/>
  <c r="AD5" i="1"/>
  <c r="AD6" i="1"/>
  <c r="AJ82" i="4"/>
  <c r="AJ155" i="4"/>
  <c r="AJ35" i="4"/>
  <c r="AJ131" i="4"/>
  <c r="AJ154" i="4"/>
  <c r="AJ11" i="4"/>
  <c r="AJ189" i="4"/>
  <c r="AJ236" i="4"/>
  <c r="AJ156" i="4"/>
  <c r="AJ210" i="4"/>
  <c r="AJ233" i="4"/>
  <c r="AJ244" i="4"/>
  <c r="AJ100" i="4"/>
  <c r="AJ219" i="4"/>
  <c r="AJ217" i="4"/>
  <c r="AJ120" i="4"/>
  <c r="AJ182" i="4"/>
  <c r="AJ177" i="4"/>
  <c r="AJ34" i="4"/>
  <c r="AJ224" i="4"/>
  <c r="AJ80" i="4"/>
  <c r="AJ127" i="4"/>
  <c r="AJ197" i="4"/>
  <c r="AJ54" i="4"/>
  <c r="AJ232" i="4"/>
  <c r="AJ246" i="4"/>
  <c r="AJ20" i="4"/>
  <c r="AJ158" i="4"/>
  <c r="AJ205" i="4"/>
  <c r="AJ107" i="4"/>
  <c r="AJ22" i="4"/>
  <c r="AJ69" i="4"/>
  <c r="AJ42" i="4"/>
  <c r="AJ198" i="4"/>
  <c r="AJ60" i="4"/>
  <c r="AJ110" i="4"/>
  <c r="AJ97" i="4"/>
  <c r="AJ178" i="4"/>
  <c r="AJ78" i="4"/>
  <c r="AJ231" i="4"/>
  <c r="AJ229" i="4"/>
  <c r="AJ180" i="4"/>
  <c r="AJ207" i="4"/>
  <c r="AJ50" i="4"/>
  <c r="AJ37" i="4"/>
  <c r="AJ192" i="4"/>
  <c r="AJ130" i="4"/>
  <c r="AJ165" i="4"/>
  <c r="AJ61" i="4"/>
  <c r="AJ126" i="4"/>
  <c r="AJ195" i="4"/>
  <c r="AJ52" i="4"/>
  <c r="AJ181" i="4"/>
  <c r="AJ38" i="4"/>
  <c r="AJ239" i="4"/>
  <c r="AJ132" i="4"/>
  <c r="AJ39" i="4"/>
  <c r="AJ153" i="4"/>
  <c r="AJ57" i="4"/>
  <c r="AJ247" i="4"/>
  <c r="AJ103" i="4"/>
  <c r="AJ173" i="4"/>
  <c r="AJ30" i="4"/>
  <c r="AJ208" i="4"/>
  <c r="AJ65" i="4"/>
  <c r="AJ218" i="4"/>
  <c r="AJ40" i="4"/>
  <c r="AJ227" i="4"/>
  <c r="AJ106" i="4"/>
  <c r="AJ188" i="4"/>
  <c r="AJ235" i="4"/>
  <c r="AJ18" i="4"/>
  <c r="AJ196" i="4"/>
  <c r="AJ53" i="4"/>
  <c r="AJ216" i="4"/>
  <c r="AJ230" i="4"/>
  <c r="AJ228" i="4"/>
  <c r="AJ206" i="4"/>
  <c r="AJ234" i="4"/>
  <c r="AJ157" i="4"/>
  <c r="AJ238" i="4"/>
  <c r="AJ129" i="4"/>
  <c r="AJ176" i="4"/>
  <c r="AJ33" i="4"/>
  <c r="AJ223" i="4"/>
  <c r="AJ79" i="4"/>
  <c r="AJ55" i="4"/>
  <c r="AJ149" i="4"/>
  <c r="AJ184" i="4"/>
  <c r="AJ41" i="4"/>
  <c r="AJ108" i="4"/>
  <c r="AJ16" i="4"/>
  <c r="AJ68" i="4"/>
  <c r="AJ31" i="4"/>
  <c r="AJ222" i="4"/>
  <c r="AJ29" i="4"/>
  <c r="AJ150" i="4"/>
  <c r="AJ133" i="4"/>
  <c r="AJ98" i="4"/>
  <c r="AJ191" i="4"/>
  <c r="AJ70" i="4"/>
  <c r="AJ105" i="4"/>
  <c r="AJ152" i="4"/>
  <c r="AJ10" i="4"/>
  <c r="AJ199" i="4"/>
  <c r="AJ56" i="4"/>
  <c r="AJ125" i="4"/>
  <c r="AJ174" i="4"/>
  <c r="AJ160" i="4"/>
  <c r="AJ17" i="4"/>
  <c r="AJ36" i="4"/>
  <c r="AJ59" i="4"/>
  <c r="AJ19" i="4"/>
  <c r="AJ123" i="4"/>
  <c r="AJ109" i="4"/>
  <c r="AJ190" i="4"/>
  <c r="AJ225" i="4"/>
  <c r="AJ81" i="4"/>
  <c r="AJ84" i="4"/>
  <c r="AJ128" i="4"/>
  <c r="AJ134" i="4"/>
  <c r="AJ175" i="4"/>
  <c r="AJ32" i="4"/>
  <c r="AJ186" i="4"/>
  <c r="AJ101" i="4"/>
  <c r="AJ102" i="4"/>
  <c r="AJ136" i="4"/>
  <c r="AJ51" i="4"/>
  <c r="AJ226" i="4"/>
  <c r="AJ179" i="4"/>
  <c r="AJ148" i="4"/>
  <c r="AJ15" i="4"/>
  <c r="AJ43" i="4"/>
  <c r="AJ124" i="4"/>
  <c r="AJ99" i="4"/>
  <c r="AJ241" i="4"/>
  <c r="AJ58" i="4"/>
  <c r="AJ248" i="4"/>
  <c r="AJ104" i="4"/>
  <c r="AJ240" i="4"/>
  <c r="AJ151" i="4"/>
  <c r="AJ9" i="4"/>
  <c r="AJ245" i="4"/>
  <c r="AJ77" i="4"/>
  <c r="AJ209" i="4"/>
  <c r="AJ5" i="4"/>
  <c r="AN5" i="4"/>
  <c r="BB82" i="4"/>
  <c r="BB155" i="4"/>
  <c r="BB35" i="4"/>
  <c r="BB131" i="4"/>
  <c r="BB154" i="4"/>
  <c r="BB11" i="4"/>
  <c r="BB189" i="4"/>
  <c r="BB236" i="4"/>
  <c r="BB156" i="4"/>
  <c r="BB210" i="4"/>
  <c r="BB233" i="4"/>
  <c r="BB244" i="4"/>
  <c r="BB100" i="4"/>
  <c r="BB219" i="4"/>
  <c r="BB217" i="4"/>
  <c r="BB120" i="4"/>
  <c r="BB182" i="4"/>
  <c r="BB177" i="4"/>
  <c r="BB34" i="4"/>
  <c r="BB224" i="4"/>
  <c r="BB80" i="4"/>
  <c r="BB127" i="4"/>
  <c r="BB197" i="4"/>
  <c r="BB54" i="4"/>
  <c r="BB232" i="4"/>
  <c r="BB246" i="4"/>
  <c r="BB20" i="4"/>
  <c r="BB158" i="4"/>
  <c r="BB205" i="4"/>
  <c r="BB107" i="4"/>
  <c r="BB22" i="4"/>
  <c r="BB69" i="4"/>
  <c r="BB42" i="4"/>
  <c r="BB220" i="4"/>
  <c r="BB198" i="4"/>
  <c r="BB60" i="4"/>
  <c r="BB110" i="4"/>
  <c r="BB221" i="4"/>
  <c r="BB97" i="4"/>
  <c r="BB178" i="4"/>
  <c r="BB78" i="4"/>
  <c r="BB231" i="4"/>
  <c r="BB229" i="4"/>
  <c r="BB180" i="4"/>
  <c r="BB207" i="4"/>
  <c r="BB50" i="4"/>
  <c r="BB37" i="4"/>
  <c r="BB192" i="4"/>
  <c r="BB130" i="4"/>
  <c r="BB165" i="4"/>
  <c r="BB61" i="4"/>
  <c r="BB126" i="4"/>
  <c r="BB195" i="4"/>
  <c r="BB52" i="4"/>
  <c r="BB181" i="4"/>
  <c r="BB38" i="4"/>
  <c r="BB239" i="4"/>
  <c r="BB132" i="4"/>
  <c r="BB39" i="4"/>
  <c r="BB153" i="4"/>
  <c r="BB57" i="4"/>
  <c r="BB247" i="4"/>
  <c r="BB103" i="4"/>
  <c r="BB173" i="4"/>
  <c r="BB30" i="4"/>
  <c r="BB208" i="4"/>
  <c r="BB65" i="4"/>
  <c r="BB218" i="4"/>
  <c r="BB40" i="4"/>
  <c r="BB227" i="4"/>
  <c r="BB106" i="4"/>
  <c r="BB188" i="4"/>
  <c r="BB235" i="4"/>
  <c r="BB18" i="4"/>
  <c r="BB196" i="4"/>
  <c r="BB53" i="4"/>
  <c r="BB216" i="4"/>
  <c r="BB230" i="4"/>
  <c r="BB228" i="4"/>
  <c r="BB206" i="4"/>
  <c r="BB234" i="4"/>
  <c r="BB157" i="4"/>
  <c r="BB238" i="4"/>
  <c r="BB129" i="4"/>
  <c r="BB176" i="4"/>
  <c r="BB33" i="4"/>
  <c r="BB223" i="4"/>
  <c r="BB79" i="4"/>
  <c r="BB55" i="4"/>
  <c r="BB149" i="4"/>
  <c r="BB184" i="4"/>
  <c r="BB41" i="4"/>
  <c r="BB108" i="4"/>
  <c r="BB16" i="4"/>
  <c r="BB68" i="4"/>
  <c r="BB31" i="4"/>
  <c r="BB222" i="4"/>
  <c r="BB29" i="4"/>
  <c r="BB150" i="4"/>
  <c r="BB133" i="4"/>
  <c r="BB98" i="4"/>
  <c r="BB191" i="4"/>
  <c r="BB70" i="4"/>
  <c r="BB105" i="4"/>
  <c r="BB152" i="4"/>
  <c r="BB10" i="4"/>
  <c r="BB199" i="4"/>
  <c r="BB56" i="4"/>
  <c r="BB125" i="4"/>
  <c r="BB174" i="4"/>
  <c r="BB160" i="4"/>
  <c r="BB17" i="4"/>
  <c r="BB36" i="4"/>
  <c r="BB59" i="4"/>
  <c r="BB19" i="4"/>
  <c r="BB123" i="4"/>
  <c r="BB109" i="4"/>
  <c r="BB190" i="4"/>
  <c r="BB225" i="4"/>
  <c r="BB81" i="4"/>
  <c r="BB84" i="4"/>
  <c r="BB128" i="4"/>
  <c r="BB134" i="4"/>
  <c r="BB175" i="4"/>
  <c r="BB32" i="4"/>
  <c r="BB186" i="4"/>
  <c r="BB101" i="4"/>
  <c r="BB102" i="4"/>
  <c r="BB136" i="4"/>
  <c r="BB51" i="4"/>
  <c r="BB226" i="4"/>
  <c r="BB179" i="4"/>
  <c r="BB148" i="4"/>
  <c r="BB15" i="4"/>
  <c r="BB43" i="4"/>
  <c r="BB124" i="4"/>
  <c r="BB99" i="4"/>
  <c r="BB241" i="4"/>
  <c r="BB242" i="4"/>
  <c r="BB58" i="4"/>
  <c r="BB248" i="4"/>
  <c r="BB104" i="4"/>
  <c r="BB240" i="4"/>
  <c r="BB151" i="4"/>
  <c r="BB9" i="4"/>
  <c r="BB245" i="4"/>
  <c r="BB77" i="4"/>
  <c r="BB209" i="4"/>
  <c r="BB5" i="4"/>
  <c r="AD4" i="17"/>
  <c r="AD6" i="19"/>
  <c r="AD4" i="19"/>
  <c r="AD5" i="19"/>
  <c r="AD7" i="19"/>
  <c r="AD9" i="15"/>
  <c r="AD10" i="15"/>
  <c r="AD11" i="15"/>
  <c r="AD4" i="14"/>
  <c r="AD7" i="14"/>
  <c r="AD5" i="14"/>
  <c r="AD6" i="14"/>
  <c r="AD8" i="14"/>
  <c r="AD10" i="14"/>
  <c r="AD11" i="14"/>
  <c r="AD12" i="14"/>
  <c r="AD13" i="14"/>
  <c r="AD14" i="14"/>
  <c r="AD11" i="13"/>
  <c r="AD12" i="13"/>
  <c r="AD12" i="12"/>
  <c r="AD13" i="12"/>
  <c r="AD5" i="12"/>
  <c r="AD14" i="12"/>
  <c r="AD16" i="11"/>
  <c r="AD4" i="11"/>
  <c r="AD6" i="11"/>
  <c r="AD5" i="11"/>
  <c r="AD7" i="11"/>
  <c r="AD8" i="11"/>
  <c r="AD9" i="11"/>
  <c r="AD8" i="10"/>
  <c r="AD9" i="10"/>
  <c r="AD6" i="10"/>
  <c r="AD5" i="9"/>
  <c r="AD4" i="9"/>
  <c r="AD6" i="9"/>
  <c r="AD7" i="9"/>
  <c r="AD8" i="9"/>
  <c r="AD9" i="9"/>
  <c r="AD13" i="6"/>
  <c r="AP194" i="4"/>
  <c r="AP211" i="4"/>
  <c r="AP172" i="4"/>
  <c r="AP27" i="4"/>
  <c r="AP166" i="4"/>
  <c r="AP202" i="4"/>
  <c r="AP63" i="4"/>
  <c r="AP91" i="4"/>
  <c r="AP142" i="4"/>
  <c r="AP28" i="4"/>
  <c r="AP214" i="4"/>
  <c r="AP187" i="4"/>
  <c r="AP146" i="4"/>
  <c r="AP49" i="4"/>
  <c r="AP21" i="4"/>
  <c r="AP66" i="4"/>
  <c r="AP86" i="4"/>
  <c r="AP47" i="4"/>
  <c r="AP139" i="4"/>
  <c r="AP171" i="4"/>
  <c r="AP116" i="4"/>
  <c r="AP14" i="4"/>
  <c r="AP12" i="4"/>
  <c r="AP89" i="4"/>
  <c r="AP200" i="4"/>
  <c r="AP62" i="4"/>
  <c r="AP203" i="4"/>
  <c r="AP75" i="4"/>
  <c r="AP87" i="4"/>
  <c r="AP71" i="4"/>
  <c r="AP212" i="4"/>
  <c r="AP83" i="4"/>
  <c r="AP140" i="4"/>
  <c r="AP48" i="4"/>
  <c r="AP8" i="4"/>
  <c r="AP159" i="4"/>
  <c r="AP201" i="4"/>
  <c r="AP117" i="4"/>
  <c r="AP162" i="4"/>
  <c r="AP96" i="4"/>
  <c r="AP7" i="4"/>
  <c r="AP67" i="4"/>
  <c r="AP164" i="4"/>
  <c r="AP94" i="4"/>
  <c r="AP95" i="4"/>
  <c r="AP23" i="4"/>
  <c r="AP45" i="4"/>
  <c r="AP163" i="4"/>
  <c r="AP73" i="4"/>
  <c r="AP213" i="4"/>
  <c r="AP13" i="4"/>
  <c r="AP44" i="4"/>
  <c r="AP72" i="4"/>
  <c r="AP193" i="4"/>
  <c r="AP183" i="4"/>
  <c r="AP25" i="4"/>
  <c r="AP121" i="4"/>
  <c r="AP119" i="4"/>
  <c r="AP112" i="4"/>
  <c r="AP114" i="4"/>
  <c r="AP168" i="4"/>
  <c r="AP74" i="4"/>
  <c r="AP90" i="4"/>
  <c r="AP147" i="4"/>
  <c r="AP204" i="4"/>
  <c r="AP169" i="4"/>
  <c r="AP167" i="4"/>
  <c r="AP122" i="4"/>
  <c r="AP46" i="4"/>
  <c r="AP92" i="4"/>
  <c r="AP64" i="4"/>
  <c r="AP145" i="4"/>
  <c r="AP113" i="4"/>
  <c r="AP118" i="4"/>
  <c r="AP170" i="4"/>
  <c r="AP26" i="4"/>
  <c r="AP143" i="4"/>
  <c r="AP215" i="4"/>
  <c r="AP144" i="4"/>
  <c r="AP185" i="4"/>
  <c r="AP137" i="4"/>
  <c r="AP24" i="4"/>
  <c r="AP93" i="4"/>
  <c r="AP6" i="4"/>
  <c r="AP135" i="4"/>
  <c r="AP138" i="4"/>
  <c r="AP161" i="4"/>
  <c r="AP115" i="4"/>
  <c r="AP88" i="4"/>
  <c r="AP141" i="4"/>
  <c r="AP76" i="4"/>
  <c r="AP85" i="4"/>
  <c r="AP111" i="4"/>
  <c r="BB96" i="4" l="1"/>
  <c r="AJ96" i="4"/>
  <c r="BB12" i="4"/>
  <c r="AJ12" i="4"/>
  <c r="AN12" i="4"/>
  <c r="AN13" i="4" s="1"/>
  <c r="AN14" i="4" s="1"/>
  <c r="AN15" i="4" s="1"/>
  <c r="AN16" i="4" s="1"/>
  <c r="AN17" i="4" s="1"/>
  <c r="AN18" i="4" s="1"/>
  <c r="AN19" i="4" s="1"/>
  <c r="AN20" i="4" s="1"/>
  <c r="AN21" i="4" s="1"/>
  <c r="G8" i="21"/>
  <c r="AD10" i="21" s="1"/>
  <c r="BB25" i="4"/>
  <c r="AJ25" i="4"/>
  <c r="AJ2" i="20"/>
  <c r="AM1" i="20" s="1"/>
  <c r="H16" i="20" s="1"/>
  <c r="BB87" i="4"/>
  <c r="AJ87" i="4"/>
  <c r="AJ90" i="4"/>
  <c r="BB90" i="4"/>
  <c r="BB88" i="4"/>
  <c r="AJ88" i="4"/>
  <c r="BB159" i="4"/>
  <c r="AJ159" i="4"/>
  <c r="BB89" i="4"/>
  <c r="AJ89" i="4"/>
  <c r="BB142" i="4"/>
  <c r="AJ142" i="4"/>
  <c r="BB63" i="4"/>
  <c r="AJ63" i="4"/>
  <c r="AN137" i="4"/>
  <c r="AN138" i="4" s="1"/>
  <c r="AN139" i="4" s="1"/>
  <c r="AN140" i="4" s="1"/>
  <c r="AN141" i="4" s="1"/>
  <c r="AN142" i="4" s="1"/>
  <c r="AN143" i="4" s="1"/>
  <c r="AN144" i="4" s="1"/>
  <c r="AN145" i="4" s="1"/>
  <c r="AN146" i="4" s="1"/>
  <c r="AN147" i="4" s="1"/>
  <c r="AN148" i="4" s="1"/>
  <c r="AN149" i="4" s="1"/>
  <c r="AN150" i="4" s="1"/>
  <c r="AN151" i="4" s="1"/>
  <c r="AN152" i="4" s="1"/>
  <c r="AN153" i="4" s="1"/>
  <c r="AN154" i="4" s="1"/>
  <c r="AN155" i="4" s="1"/>
  <c r="AN156" i="4" s="1"/>
  <c r="AN157" i="4" s="1"/>
  <c r="AN158" i="4" s="1"/>
  <c r="AN159" i="4" s="1"/>
  <c r="AN85" i="4"/>
  <c r="AN86" i="4" s="1"/>
  <c r="AN87" i="4" s="1"/>
  <c r="AN88" i="4" s="1"/>
  <c r="AN89" i="4" s="1"/>
  <c r="AN90" i="4" s="1"/>
  <c r="AN91" i="4" s="1"/>
  <c r="AN92" i="4" s="1"/>
  <c r="AN93" i="4" s="1"/>
  <c r="AN94" i="4" s="1"/>
  <c r="AN95" i="4" s="1"/>
  <c r="AN96" i="4" s="1"/>
  <c r="AN97" i="4" s="1"/>
  <c r="AN98" i="4" s="1"/>
  <c r="AN99" i="4" s="1"/>
  <c r="AN100" i="4" s="1"/>
  <c r="AN101" i="4" s="1"/>
  <c r="AN102" i="4" s="1"/>
  <c r="AN103" i="4" s="1"/>
  <c r="AN104" i="4" s="1"/>
  <c r="AN105" i="4" s="1"/>
  <c r="AN106" i="4" s="1"/>
  <c r="AN107" i="4" s="1"/>
  <c r="AN108" i="4" s="1"/>
  <c r="AN109" i="4" s="1"/>
  <c r="AN193" i="4"/>
  <c r="AN194" i="4" s="1"/>
  <c r="AN195" i="4" s="1"/>
  <c r="AN196" i="4" s="1"/>
  <c r="AN197" i="4" s="1"/>
  <c r="AN198" i="4" s="1"/>
  <c r="AN111" i="4"/>
  <c r="AN112" i="4" s="1"/>
  <c r="AN113" i="4" s="1"/>
  <c r="AN114" i="4" s="1"/>
  <c r="AN115" i="4" s="1"/>
  <c r="AN116" i="4" s="1"/>
  <c r="AN117" i="4" s="1"/>
  <c r="AN118" i="4" s="1"/>
  <c r="AN119" i="4" s="1"/>
  <c r="AN120" i="4" s="1"/>
  <c r="AN121" i="4" s="1"/>
  <c r="AN122" i="4" s="1"/>
  <c r="AN123" i="4" s="1"/>
  <c r="AN124" i="4" s="1"/>
  <c r="AN125" i="4" s="1"/>
  <c r="AN126" i="4" s="1"/>
  <c r="AN127" i="4" s="1"/>
  <c r="AN128" i="4" s="1"/>
  <c r="AN129" i="4" s="1"/>
  <c r="AN130" i="4" s="1"/>
  <c r="AN131" i="4" s="1"/>
  <c r="AN132" i="4" s="1"/>
  <c r="AN133" i="4" s="1"/>
  <c r="AN134" i="4" s="1"/>
  <c r="AN135" i="4" s="1"/>
  <c r="AN200" i="4"/>
  <c r="AN201" i="4" s="1"/>
  <c r="AN202" i="4" s="1"/>
  <c r="AN203" i="4" s="1"/>
  <c r="AN204" i="4" s="1"/>
  <c r="AN205" i="4" s="1"/>
  <c r="AN206" i="4" s="1"/>
  <c r="AN207" i="4" s="1"/>
  <c r="AN208" i="4" s="1"/>
  <c r="AN209" i="4" s="1"/>
  <c r="AN161" i="4"/>
  <c r="AN162" i="4" s="1"/>
  <c r="AN163" i="4" s="1"/>
  <c r="AN164" i="4" s="1"/>
  <c r="AN165" i="4" s="1"/>
  <c r="AN166" i="4" s="1"/>
  <c r="AN167" i="4" s="1"/>
  <c r="AN168" i="4" s="1"/>
  <c r="AN169" i="4" s="1"/>
  <c r="AN170" i="4" s="1"/>
  <c r="AN171" i="4" s="1"/>
  <c r="AN172" i="4" s="1"/>
  <c r="AN173" i="4" s="1"/>
  <c r="AN174" i="4" s="1"/>
  <c r="AN175" i="4" s="1"/>
  <c r="AN176" i="4" s="1"/>
  <c r="AN177" i="4" s="1"/>
  <c r="AN178" i="4" s="1"/>
  <c r="AN179" i="4" s="1"/>
  <c r="AN180" i="4" s="1"/>
  <c r="AN181" i="4" s="1"/>
  <c r="AN182" i="4" s="1"/>
  <c r="AN183" i="4" s="1"/>
  <c r="AN211" i="4"/>
  <c r="AN212" i="4" s="1"/>
  <c r="AN213" i="4" s="1"/>
  <c r="AN214" i="4" s="1"/>
  <c r="AN215" i="4" s="1"/>
  <c r="AN216" i="4" s="1"/>
  <c r="AN217" i="4" s="1"/>
  <c r="AN218" i="4" s="1"/>
  <c r="AN219" i="4" s="1"/>
  <c r="AN71" i="4"/>
  <c r="AN72" i="4" s="1"/>
  <c r="AN73" i="4" s="1"/>
  <c r="AN74" i="4" s="1"/>
  <c r="AN75" i="4" s="1"/>
  <c r="AN76" i="4" s="1"/>
  <c r="AN77" i="4" s="1"/>
  <c r="AN78" i="4" s="1"/>
  <c r="AN79" i="4" s="1"/>
  <c r="AN80" i="4" s="1"/>
  <c r="AN81" i="4" s="1"/>
  <c r="AN82" i="4" s="1"/>
  <c r="AN83" i="4" s="1"/>
  <c r="AN185" i="4"/>
  <c r="AN186" i="4" s="1"/>
  <c r="AN187" i="4" s="1"/>
  <c r="AN188" i="4" s="1"/>
  <c r="AN189" i="4" s="1"/>
  <c r="AN190" i="4" s="1"/>
  <c r="AN191" i="4" s="1"/>
  <c r="AJ62" i="4"/>
  <c r="BB62" i="4"/>
  <c r="AN62" i="4"/>
  <c r="AN63" i="4" s="1"/>
  <c r="AN64" i="4" s="1"/>
  <c r="AN65" i="4" s="1"/>
  <c r="AN66" i="4" s="1"/>
  <c r="AN67" i="4" s="1"/>
  <c r="AN68" i="4" s="1"/>
  <c r="AN69" i="4" s="1"/>
  <c r="AN23" i="4"/>
  <c r="AN24" i="4" s="1"/>
  <c r="AN25" i="4" s="1"/>
  <c r="AN26" i="4" s="1"/>
  <c r="AN27" i="4" s="1"/>
  <c r="AN28" i="4" s="1"/>
  <c r="AN29" i="4" s="1"/>
  <c r="AN30" i="4" s="1"/>
  <c r="AN31" i="4" s="1"/>
  <c r="AN32" i="4" s="1"/>
  <c r="AN33" i="4" s="1"/>
  <c r="AN34" i="4" s="1"/>
  <c r="AN35" i="4" s="1"/>
  <c r="AN36" i="4" s="1"/>
  <c r="AN37" i="4" s="1"/>
  <c r="AN38" i="4" s="1"/>
  <c r="AN39" i="4" s="1"/>
  <c r="AN40" i="4" s="1"/>
  <c r="AN41" i="4" s="1"/>
  <c r="AN42" i="4" s="1"/>
  <c r="AN44" i="4"/>
  <c r="AN45" i="4" s="1"/>
  <c r="AN46" i="4" s="1"/>
  <c r="AN47" i="4" s="1"/>
  <c r="AN48" i="4" s="1"/>
  <c r="AN49" i="4" s="1"/>
  <c r="AN50" i="4" s="1"/>
  <c r="AN51" i="4" s="1"/>
  <c r="AN52" i="4" s="1"/>
  <c r="AN53" i="4" s="1"/>
  <c r="AN54" i="4" s="1"/>
  <c r="AN55" i="4" s="1"/>
  <c r="AN56" i="4" s="1"/>
  <c r="AN57" i="4" s="1"/>
  <c r="AN58" i="4" s="1"/>
  <c r="AN59" i="4" s="1"/>
  <c r="AN60" i="4" s="1"/>
  <c r="BB85" i="4"/>
  <c r="AJ85" i="4"/>
  <c r="BB92" i="4"/>
  <c r="AJ92" i="4"/>
  <c r="AJ91" i="4"/>
  <c r="BB91" i="4"/>
  <c r="AJ24" i="4"/>
  <c r="BB24" i="4"/>
  <c r="BB23" i="4"/>
  <c r="AJ23" i="4"/>
  <c r="AJ28" i="4"/>
  <c r="BB28" i="4"/>
  <c r="AJ27" i="4"/>
  <c r="BB27" i="4"/>
  <c r="AJ26" i="4"/>
  <c r="BB26" i="4"/>
  <c r="AJ215" i="4"/>
  <c r="BB215" i="4"/>
  <c r="BB211" i="4"/>
  <c r="AJ211" i="4"/>
  <c r="AJ214" i="4"/>
  <c r="BB214" i="4"/>
  <c r="AJ212" i="4"/>
  <c r="BB212" i="4"/>
  <c r="AJ213" i="4"/>
  <c r="BB213" i="4"/>
  <c r="BB204" i="4"/>
  <c r="AJ204" i="4"/>
  <c r="BB203" i="4"/>
  <c r="AJ203" i="4"/>
  <c r="BB202" i="4"/>
  <c r="AJ202" i="4"/>
  <c r="AJ201" i="4"/>
  <c r="BB201" i="4"/>
  <c r="AJ200" i="4"/>
  <c r="BB200" i="4"/>
  <c r="BB194" i="4"/>
  <c r="AJ194" i="4"/>
  <c r="AJ187" i="4"/>
  <c r="BB187" i="4"/>
  <c r="AJ185" i="4"/>
  <c r="BB185" i="4"/>
  <c r="AJ164" i="4"/>
  <c r="BB164" i="4"/>
  <c r="BB163" i="4"/>
  <c r="AJ163" i="4"/>
  <c r="BB162" i="4"/>
  <c r="AJ162" i="4"/>
  <c r="AJ172" i="4"/>
  <c r="BB172" i="4"/>
  <c r="AJ171" i="4"/>
  <c r="BB171" i="4"/>
  <c r="BB161" i="4"/>
  <c r="AJ161" i="4"/>
  <c r="AJ170" i="4"/>
  <c r="BB170" i="4"/>
  <c r="BB169" i="4"/>
  <c r="AJ169" i="4"/>
  <c r="AJ183" i="4"/>
  <c r="BB183" i="4"/>
  <c r="BB168" i="4"/>
  <c r="AJ168" i="4"/>
  <c r="AJ167" i="4"/>
  <c r="BB167" i="4"/>
  <c r="BB166" i="4"/>
  <c r="AJ166" i="4"/>
  <c r="BB147" i="4"/>
  <c r="AJ147" i="4"/>
  <c r="AJ145" i="4"/>
  <c r="BB145" i="4"/>
  <c r="AJ146" i="4"/>
  <c r="BB146" i="4"/>
  <c r="BB137" i="4"/>
  <c r="AJ137" i="4"/>
  <c r="BB139" i="4"/>
  <c r="AJ139" i="4"/>
  <c r="BB140" i="4"/>
  <c r="AJ140" i="4"/>
  <c r="AJ144" i="4"/>
  <c r="BB144" i="4"/>
  <c r="AJ143" i="4"/>
  <c r="BB143" i="4"/>
  <c r="AJ141" i="4"/>
  <c r="BB141" i="4"/>
  <c r="AJ138" i="4"/>
  <c r="BB138" i="4"/>
  <c r="AJ118" i="4"/>
  <c r="BB118" i="4"/>
  <c r="BB112" i="4"/>
  <c r="AJ112" i="4"/>
  <c r="BB111" i="4"/>
  <c r="AJ111" i="4"/>
  <c r="BB135" i="4"/>
  <c r="AJ135" i="4"/>
  <c r="AJ122" i="4"/>
  <c r="BB122" i="4"/>
  <c r="BB119" i="4"/>
  <c r="AJ119" i="4"/>
  <c r="BB121" i="4"/>
  <c r="AJ121" i="4"/>
  <c r="AJ117" i="4"/>
  <c r="BB117" i="4"/>
  <c r="AJ116" i="4"/>
  <c r="BB116" i="4"/>
  <c r="AJ115" i="4"/>
  <c r="BB115" i="4"/>
  <c r="BB114" i="4"/>
  <c r="AJ114" i="4"/>
  <c r="AJ113" i="4"/>
  <c r="BB113" i="4"/>
  <c r="AJ95" i="4"/>
  <c r="BB95" i="4"/>
  <c r="BB94" i="4"/>
  <c r="AJ94" i="4"/>
  <c r="AJ93" i="4"/>
  <c r="BB93" i="4"/>
  <c r="AJ86" i="4"/>
  <c r="BB86" i="4"/>
  <c r="BB76" i="4"/>
  <c r="AJ76" i="4"/>
  <c r="BB75" i="4"/>
  <c r="AJ75" i="4"/>
  <c r="AJ74" i="4"/>
  <c r="BB74" i="4"/>
  <c r="BB72" i="4"/>
  <c r="AJ72" i="4"/>
  <c r="AJ73" i="4"/>
  <c r="BB73" i="4"/>
  <c r="BB71" i="4"/>
  <c r="AJ71" i="4"/>
  <c r="BB83" i="4"/>
  <c r="AJ83" i="4"/>
  <c r="BB64" i="4"/>
  <c r="AJ64" i="4"/>
  <c r="AJ67" i="4"/>
  <c r="BB67" i="4"/>
  <c r="AJ66" i="4"/>
  <c r="BB66" i="4"/>
  <c r="AJ48" i="4"/>
  <c r="BB48" i="4"/>
  <c r="BB49" i="4"/>
  <c r="AJ49" i="4"/>
  <c r="AJ44" i="4"/>
  <c r="BB44" i="4"/>
  <c r="AJ47" i="4"/>
  <c r="BB47" i="4"/>
  <c r="AJ46" i="4"/>
  <c r="BB46" i="4"/>
  <c r="AJ45" i="4"/>
  <c r="BB45" i="4"/>
  <c r="AJ14" i="4"/>
  <c r="BB14" i="4"/>
  <c r="BB13" i="4"/>
  <c r="AJ13" i="4"/>
  <c r="BB21" i="4"/>
  <c r="AJ21" i="4"/>
  <c r="BB8" i="4"/>
  <c r="AJ8" i="4"/>
  <c r="BB7" i="4"/>
  <c r="AJ7" i="4"/>
  <c r="BB6" i="4"/>
  <c r="AJ6" i="4"/>
  <c r="AJ193" i="4"/>
  <c r="AN6" i="4"/>
  <c r="AN7" i="4" s="1"/>
  <c r="AN8" i="4" s="1"/>
  <c r="AN9" i="4" s="1"/>
  <c r="AN10" i="4" s="1"/>
  <c r="BB193" i="4"/>
  <c r="AP243" i="4"/>
  <c r="BB243" i="4" l="1"/>
  <c r="AJ243" i="4"/>
  <c r="V9" i="5"/>
  <c r="U9" i="5"/>
  <c r="T9" i="5"/>
  <c r="V3" i="5"/>
  <c r="U3" i="5"/>
  <c r="T3" i="5"/>
  <c r="S3" i="5"/>
  <c r="R3" i="5"/>
  <c r="Q3" i="5"/>
  <c r="P3" i="5"/>
  <c r="O3" i="5"/>
  <c r="N3" i="5"/>
  <c r="M3" i="5"/>
  <c r="L3" i="5"/>
  <c r="K3" i="5"/>
  <c r="J3" i="5"/>
  <c r="I3" i="5"/>
  <c r="H3" i="5"/>
  <c r="G3" i="5"/>
  <c r="F3" i="5"/>
  <c r="E3" i="5"/>
  <c r="D3" i="5"/>
  <c r="C3" i="5"/>
  <c r="B3" i="5"/>
  <c r="A3" i="5"/>
  <c r="AP237" i="4"/>
  <c r="I4" i="4" l="1"/>
  <c r="J4" i="4"/>
  <c r="K4" i="4"/>
  <c r="AS248" i="4"/>
  <c r="AV248" i="4" s="1"/>
  <c r="AS244" i="4"/>
  <c r="AV244" i="4" s="1"/>
  <c r="AS240" i="4"/>
  <c r="AV240" i="4" s="1"/>
  <c r="AS236" i="4"/>
  <c r="AV236" i="4" s="1"/>
  <c r="AS232" i="4"/>
  <c r="AV232" i="4" s="1"/>
  <c r="AS228" i="4"/>
  <c r="AV228" i="4" s="1"/>
  <c r="AS224" i="4"/>
  <c r="AV224" i="4" s="1"/>
  <c r="AS220" i="4"/>
  <c r="AV220" i="4" s="1"/>
  <c r="AS216" i="4"/>
  <c r="AV216" i="4" s="1"/>
  <c r="AS212" i="4"/>
  <c r="AV212" i="4" s="1"/>
  <c r="AS208" i="4"/>
  <c r="AV208" i="4" s="1"/>
  <c r="AS204" i="4"/>
  <c r="AV204" i="4" s="1"/>
  <c r="AS200" i="4"/>
  <c r="AV200" i="4" s="1"/>
  <c r="AS196" i="4"/>
  <c r="AV196" i="4" s="1"/>
  <c r="AS192" i="4"/>
  <c r="AV192" i="4" s="1"/>
  <c r="AS188" i="4"/>
  <c r="AV188" i="4" s="1"/>
  <c r="AS184" i="4"/>
  <c r="AV184" i="4" s="1"/>
  <c r="AS180" i="4"/>
  <c r="AV180" i="4" s="1"/>
  <c r="AS176" i="4"/>
  <c r="AV176" i="4" s="1"/>
  <c r="AS172" i="4"/>
  <c r="AV172" i="4" s="1"/>
  <c r="AS168" i="4"/>
  <c r="AV168" i="4" s="1"/>
  <c r="AS164" i="4"/>
  <c r="AV164" i="4" s="1"/>
  <c r="AS160" i="4"/>
  <c r="AV160" i="4" s="1"/>
  <c r="AS156" i="4"/>
  <c r="AV156" i="4" s="1"/>
  <c r="AS152" i="4"/>
  <c r="AV152" i="4" s="1"/>
  <c r="AS148" i="4"/>
  <c r="AV148" i="4" s="1"/>
  <c r="AS144" i="4"/>
  <c r="AV144" i="4" s="1"/>
  <c r="AS140" i="4"/>
  <c r="AV140" i="4" s="1"/>
  <c r="AS136" i="4"/>
  <c r="AV136" i="4" s="1"/>
  <c r="AS132" i="4"/>
  <c r="AV132" i="4" s="1"/>
  <c r="AS128" i="4"/>
  <c r="AV128" i="4" s="1"/>
  <c r="AS124" i="4"/>
  <c r="AV124" i="4" s="1"/>
  <c r="AS120" i="4"/>
  <c r="AV120" i="4" s="1"/>
  <c r="AS116" i="4"/>
  <c r="AV116" i="4" s="1"/>
  <c r="AS112" i="4"/>
  <c r="AV112" i="4" s="1"/>
  <c r="AS108" i="4"/>
  <c r="AV108" i="4" s="1"/>
  <c r="AS104" i="4"/>
  <c r="AV104" i="4" s="1"/>
  <c r="AS100" i="4"/>
  <c r="AV100" i="4" s="1"/>
  <c r="AS96" i="4"/>
  <c r="AV96" i="4" s="1"/>
  <c r="AS92" i="4"/>
  <c r="AV92" i="4" s="1"/>
  <c r="AS88" i="4"/>
  <c r="AV88" i="4" s="1"/>
  <c r="AS84" i="4"/>
  <c r="AV84" i="4" s="1"/>
  <c r="AS80" i="4"/>
  <c r="AV80" i="4" s="1"/>
  <c r="AS76" i="4"/>
  <c r="AV76" i="4" s="1"/>
  <c r="AS72" i="4"/>
  <c r="AV72" i="4" s="1"/>
  <c r="AS68" i="4"/>
  <c r="AV68" i="4" s="1"/>
  <c r="AS64" i="4"/>
  <c r="AV64" i="4" s="1"/>
  <c r="AS60" i="4"/>
  <c r="AV60" i="4" s="1"/>
  <c r="AS56" i="4"/>
  <c r="AV56" i="4" s="1"/>
  <c r="AS52" i="4"/>
  <c r="AV52" i="4" s="1"/>
  <c r="AS48" i="4"/>
  <c r="AV48" i="4" s="1"/>
  <c r="AS44" i="4"/>
  <c r="AV44" i="4" s="1"/>
  <c r="AS40" i="4"/>
  <c r="AV40" i="4" s="1"/>
  <c r="AS36" i="4"/>
  <c r="AV36" i="4" s="1"/>
  <c r="AS32" i="4"/>
  <c r="AV32" i="4" s="1"/>
  <c r="AS28" i="4"/>
  <c r="AV28" i="4" s="1"/>
  <c r="AS24" i="4"/>
  <c r="AV24" i="4" s="1"/>
  <c r="AS20" i="4"/>
  <c r="AV20" i="4" s="1"/>
  <c r="AS16" i="4"/>
  <c r="AV16" i="4" s="1"/>
  <c r="AS12" i="4"/>
  <c r="AV12" i="4" s="1"/>
  <c r="AS8" i="4"/>
  <c r="AV8" i="4" s="1"/>
  <c r="AR36" i="4"/>
  <c r="AU36" i="4" s="1"/>
  <c r="AR20" i="4"/>
  <c r="AU20" i="4" s="1"/>
  <c r="AR8" i="4"/>
  <c r="AU8" i="4" s="1"/>
  <c r="AR248" i="4"/>
  <c r="AU248" i="4" s="1"/>
  <c r="AR244" i="4"/>
  <c r="AU244" i="4" s="1"/>
  <c r="AR240" i="4"/>
  <c r="AU240" i="4" s="1"/>
  <c r="AR236" i="4"/>
  <c r="AU236" i="4" s="1"/>
  <c r="AR232" i="4"/>
  <c r="AU232" i="4" s="1"/>
  <c r="AR228" i="4"/>
  <c r="AU228" i="4" s="1"/>
  <c r="AR224" i="4"/>
  <c r="AU224" i="4" s="1"/>
  <c r="AR220" i="4"/>
  <c r="AU220" i="4" s="1"/>
  <c r="AR216" i="4"/>
  <c r="AU216" i="4" s="1"/>
  <c r="AR212" i="4"/>
  <c r="AU212" i="4" s="1"/>
  <c r="AR208" i="4"/>
  <c r="AU208" i="4" s="1"/>
  <c r="AR204" i="4"/>
  <c r="AU204" i="4" s="1"/>
  <c r="AR200" i="4"/>
  <c r="AU200" i="4" s="1"/>
  <c r="AR196" i="4"/>
  <c r="AU196" i="4" s="1"/>
  <c r="AR192" i="4"/>
  <c r="AU192" i="4" s="1"/>
  <c r="AR188" i="4"/>
  <c r="AU188" i="4" s="1"/>
  <c r="AR184" i="4"/>
  <c r="AU184" i="4" s="1"/>
  <c r="AR180" i="4"/>
  <c r="AU180" i="4" s="1"/>
  <c r="AR176" i="4"/>
  <c r="AU176" i="4" s="1"/>
  <c r="AR172" i="4"/>
  <c r="AU172" i="4" s="1"/>
  <c r="AR168" i="4"/>
  <c r="AU168" i="4" s="1"/>
  <c r="AR164" i="4"/>
  <c r="AU164" i="4" s="1"/>
  <c r="AR160" i="4"/>
  <c r="AU160" i="4" s="1"/>
  <c r="AR156" i="4"/>
  <c r="AU156" i="4" s="1"/>
  <c r="AR152" i="4"/>
  <c r="AU152" i="4" s="1"/>
  <c r="AR148" i="4"/>
  <c r="AU148" i="4" s="1"/>
  <c r="AR144" i="4"/>
  <c r="AU144" i="4" s="1"/>
  <c r="AR140" i="4"/>
  <c r="AU140" i="4" s="1"/>
  <c r="AR136" i="4"/>
  <c r="AU136" i="4" s="1"/>
  <c r="AR132" i="4"/>
  <c r="AU132" i="4" s="1"/>
  <c r="AR128" i="4"/>
  <c r="AU128" i="4" s="1"/>
  <c r="AR124" i="4"/>
  <c r="AU124" i="4" s="1"/>
  <c r="AR120" i="4"/>
  <c r="AU120" i="4" s="1"/>
  <c r="AR116" i="4"/>
  <c r="AU116" i="4" s="1"/>
  <c r="AR112" i="4"/>
  <c r="AU112" i="4" s="1"/>
  <c r="AR108" i="4"/>
  <c r="AU108" i="4" s="1"/>
  <c r="AR104" i="4"/>
  <c r="AU104" i="4" s="1"/>
  <c r="AR100" i="4"/>
  <c r="AU100" i="4" s="1"/>
  <c r="AR96" i="4"/>
  <c r="AU96" i="4" s="1"/>
  <c r="AR92" i="4"/>
  <c r="AU92" i="4" s="1"/>
  <c r="AR88" i="4"/>
  <c r="AU88" i="4" s="1"/>
  <c r="AR84" i="4"/>
  <c r="AU84" i="4" s="1"/>
  <c r="AR80" i="4"/>
  <c r="AU80" i="4" s="1"/>
  <c r="AR76" i="4"/>
  <c r="AU76" i="4" s="1"/>
  <c r="AR72" i="4"/>
  <c r="AU72" i="4" s="1"/>
  <c r="AR68" i="4"/>
  <c r="AU68" i="4" s="1"/>
  <c r="AR64" i="4"/>
  <c r="AU64" i="4" s="1"/>
  <c r="AR60" i="4"/>
  <c r="AU60" i="4" s="1"/>
  <c r="AR56" i="4"/>
  <c r="AU56" i="4" s="1"/>
  <c r="AR52" i="4"/>
  <c r="AU52" i="4" s="1"/>
  <c r="AR48" i="4"/>
  <c r="AU48" i="4" s="1"/>
  <c r="AR40" i="4"/>
  <c r="AU40" i="4" s="1"/>
  <c r="AR32" i="4"/>
  <c r="AU32" i="4" s="1"/>
  <c r="AR28" i="4"/>
  <c r="AU28" i="4" s="1"/>
  <c r="AR24" i="4"/>
  <c r="AU24" i="4" s="1"/>
  <c r="AR16" i="4"/>
  <c r="AU16" i="4" s="1"/>
  <c r="AQ248" i="4"/>
  <c r="AT248" i="4" s="1"/>
  <c r="AQ244" i="4"/>
  <c r="AT244" i="4" s="1"/>
  <c r="AQ240" i="4"/>
  <c r="AT240" i="4" s="1"/>
  <c r="AQ236" i="4"/>
  <c r="AT236" i="4" s="1"/>
  <c r="AQ232" i="4"/>
  <c r="AT232" i="4" s="1"/>
  <c r="AQ228" i="4"/>
  <c r="AT228" i="4" s="1"/>
  <c r="AQ224" i="4"/>
  <c r="AT224" i="4" s="1"/>
  <c r="AQ220" i="4"/>
  <c r="AT220" i="4" s="1"/>
  <c r="AQ216" i="4"/>
  <c r="AT216" i="4" s="1"/>
  <c r="AQ212" i="4"/>
  <c r="AT212" i="4" s="1"/>
  <c r="AQ208" i="4"/>
  <c r="AT208" i="4" s="1"/>
  <c r="AQ204" i="4"/>
  <c r="AT204" i="4" s="1"/>
  <c r="AQ200" i="4"/>
  <c r="AT200" i="4" s="1"/>
  <c r="AQ196" i="4"/>
  <c r="AT196" i="4" s="1"/>
  <c r="AQ192" i="4"/>
  <c r="AT192" i="4" s="1"/>
  <c r="AQ188" i="4"/>
  <c r="AT188" i="4" s="1"/>
  <c r="AQ184" i="4"/>
  <c r="AT184" i="4" s="1"/>
  <c r="AQ180" i="4"/>
  <c r="AT180" i="4" s="1"/>
  <c r="AQ176" i="4"/>
  <c r="AT176" i="4" s="1"/>
  <c r="AQ172" i="4"/>
  <c r="AT172" i="4" s="1"/>
  <c r="AQ168" i="4"/>
  <c r="AT168" i="4" s="1"/>
  <c r="AQ164" i="4"/>
  <c r="AT164" i="4" s="1"/>
  <c r="AQ160" i="4"/>
  <c r="AT160" i="4" s="1"/>
  <c r="AQ156" i="4"/>
  <c r="AT156" i="4" s="1"/>
  <c r="AQ152" i="4"/>
  <c r="AT152" i="4" s="1"/>
  <c r="AQ148" i="4"/>
  <c r="AT148" i="4" s="1"/>
  <c r="AQ144" i="4"/>
  <c r="AT144" i="4" s="1"/>
  <c r="AQ140" i="4"/>
  <c r="AT140" i="4" s="1"/>
  <c r="AQ136" i="4"/>
  <c r="AT136" i="4" s="1"/>
  <c r="AQ132" i="4"/>
  <c r="AT132" i="4" s="1"/>
  <c r="AQ128" i="4"/>
  <c r="AT128" i="4" s="1"/>
  <c r="AQ124" i="4"/>
  <c r="AT124" i="4" s="1"/>
  <c r="AQ120" i="4"/>
  <c r="AT120" i="4" s="1"/>
  <c r="AQ116" i="4"/>
  <c r="AT116" i="4" s="1"/>
  <c r="AQ112" i="4"/>
  <c r="AT112" i="4" s="1"/>
  <c r="AQ108" i="4"/>
  <c r="AT108" i="4" s="1"/>
  <c r="AQ104" i="4"/>
  <c r="AT104" i="4" s="1"/>
  <c r="AQ100" i="4"/>
  <c r="AT100" i="4" s="1"/>
  <c r="AQ96" i="4"/>
  <c r="AT96" i="4" s="1"/>
  <c r="AQ92" i="4"/>
  <c r="AT92" i="4" s="1"/>
  <c r="AQ88" i="4"/>
  <c r="AT88" i="4" s="1"/>
  <c r="AQ84" i="4"/>
  <c r="AT84" i="4" s="1"/>
  <c r="AQ80" i="4"/>
  <c r="AT80" i="4" s="1"/>
  <c r="AQ76" i="4"/>
  <c r="AT76" i="4" s="1"/>
  <c r="AQ72" i="4"/>
  <c r="AT72" i="4" s="1"/>
  <c r="AQ68" i="4"/>
  <c r="AT68" i="4" s="1"/>
  <c r="AQ64" i="4"/>
  <c r="AT64" i="4" s="1"/>
  <c r="AQ60" i="4"/>
  <c r="AT60" i="4" s="1"/>
  <c r="AQ56" i="4"/>
  <c r="AT56" i="4" s="1"/>
  <c r="AQ52" i="4"/>
  <c r="AT52" i="4" s="1"/>
  <c r="AQ48" i="4"/>
  <c r="AT48" i="4" s="1"/>
  <c r="AQ44" i="4"/>
  <c r="AT44" i="4" s="1"/>
  <c r="AQ40" i="4"/>
  <c r="AT40" i="4" s="1"/>
  <c r="AQ36" i="4"/>
  <c r="AT36" i="4" s="1"/>
  <c r="AQ32" i="4"/>
  <c r="AT32" i="4" s="1"/>
  <c r="AQ28" i="4"/>
  <c r="AT28" i="4" s="1"/>
  <c r="AQ24" i="4"/>
  <c r="AT24" i="4" s="1"/>
  <c r="AQ20" i="4"/>
  <c r="AT20" i="4" s="1"/>
  <c r="AQ16" i="4"/>
  <c r="AT16" i="4" s="1"/>
  <c r="AQ12" i="4"/>
  <c r="AT12" i="4" s="1"/>
  <c r="AQ8" i="4"/>
  <c r="AT8" i="4" s="1"/>
  <c r="AS247" i="4"/>
  <c r="AV247" i="4" s="1"/>
  <c r="AS243" i="4"/>
  <c r="AV243" i="4" s="1"/>
  <c r="AS239" i="4"/>
  <c r="AV239" i="4" s="1"/>
  <c r="AS235" i="4"/>
  <c r="AV235" i="4" s="1"/>
  <c r="AS231" i="4"/>
  <c r="AV231" i="4" s="1"/>
  <c r="AS227" i="4"/>
  <c r="AV227" i="4" s="1"/>
  <c r="AS223" i="4"/>
  <c r="AV223" i="4" s="1"/>
  <c r="AS219" i="4"/>
  <c r="AV219" i="4" s="1"/>
  <c r="AS215" i="4"/>
  <c r="AV215" i="4" s="1"/>
  <c r="AS211" i="4"/>
  <c r="AV211" i="4" s="1"/>
  <c r="AS207" i="4"/>
  <c r="AV207" i="4" s="1"/>
  <c r="AS203" i="4"/>
  <c r="AV203" i="4" s="1"/>
  <c r="AS199" i="4"/>
  <c r="AV199" i="4" s="1"/>
  <c r="AS195" i="4"/>
  <c r="AV195" i="4" s="1"/>
  <c r="AS191" i="4"/>
  <c r="AV191" i="4" s="1"/>
  <c r="AS187" i="4"/>
  <c r="AV187" i="4" s="1"/>
  <c r="AS183" i="4"/>
  <c r="AV183" i="4" s="1"/>
  <c r="AS179" i="4"/>
  <c r="AV179" i="4" s="1"/>
  <c r="AS175" i="4"/>
  <c r="AV175" i="4" s="1"/>
  <c r="AS171" i="4"/>
  <c r="AV171" i="4" s="1"/>
  <c r="AS167" i="4"/>
  <c r="AV167" i="4" s="1"/>
  <c r="AS163" i="4"/>
  <c r="AV163" i="4" s="1"/>
  <c r="AS159" i="4"/>
  <c r="AV159" i="4" s="1"/>
  <c r="AS155" i="4"/>
  <c r="AV155" i="4" s="1"/>
  <c r="AS151" i="4"/>
  <c r="AV151" i="4" s="1"/>
  <c r="AS147" i="4"/>
  <c r="AV147" i="4" s="1"/>
  <c r="AS143" i="4"/>
  <c r="AV143" i="4" s="1"/>
  <c r="AS139" i="4"/>
  <c r="AV139" i="4" s="1"/>
  <c r="AS135" i="4"/>
  <c r="AV135" i="4" s="1"/>
  <c r="AS131" i="4"/>
  <c r="AV131" i="4" s="1"/>
  <c r="AS127" i="4"/>
  <c r="AV127" i="4" s="1"/>
  <c r="AS123" i="4"/>
  <c r="AV123" i="4" s="1"/>
  <c r="AS119" i="4"/>
  <c r="AV119" i="4" s="1"/>
  <c r="AS115" i="4"/>
  <c r="AV115" i="4" s="1"/>
  <c r="AS111" i="4"/>
  <c r="AV111" i="4" s="1"/>
  <c r="AS107" i="4"/>
  <c r="AV107" i="4" s="1"/>
  <c r="AS103" i="4"/>
  <c r="AV103" i="4" s="1"/>
  <c r="AS99" i="4"/>
  <c r="AV99" i="4" s="1"/>
  <c r="AS95" i="4"/>
  <c r="AV95" i="4" s="1"/>
  <c r="AS91" i="4"/>
  <c r="AV91" i="4" s="1"/>
  <c r="AS87" i="4"/>
  <c r="AV87" i="4" s="1"/>
  <c r="AS83" i="4"/>
  <c r="AV83" i="4" s="1"/>
  <c r="AS79" i="4"/>
  <c r="AV79" i="4" s="1"/>
  <c r="AS75" i="4"/>
  <c r="AV75" i="4" s="1"/>
  <c r="AS71" i="4"/>
  <c r="AV71" i="4" s="1"/>
  <c r="AS67" i="4"/>
  <c r="AV67" i="4" s="1"/>
  <c r="AS63" i="4"/>
  <c r="AV63" i="4" s="1"/>
  <c r="AS59" i="4"/>
  <c r="AV59" i="4" s="1"/>
  <c r="AS55" i="4"/>
  <c r="AV55" i="4" s="1"/>
  <c r="AS51" i="4"/>
  <c r="AV51" i="4" s="1"/>
  <c r="AS47" i="4"/>
  <c r="AV47" i="4" s="1"/>
  <c r="AS43" i="4"/>
  <c r="AV43" i="4" s="1"/>
  <c r="AS39" i="4"/>
  <c r="AV39" i="4" s="1"/>
  <c r="AS35" i="4"/>
  <c r="AV35" i="4" s="1"/>
  <c r="AS31" i="4"/>
  <c r="AV31" i="4" s="1"/>
  <c r="AS27" i="4"/>
  <c r="AV27" i="4" s="1"/>
  <c r="AS23" i="4"/>
  <c r="AV23" i="4" s="1"/>
  <c r="AS19" i="4"/>
  <c r="AV19" i="4" s="1"/>
  <c r="AS15" i="4"/>
  <c r="AV15" i="4" s="1"/>
  <c r="AS11" i="4"/>
  <c r="AV11" i="4" s="1"/>
  <c r="AS7" i="4"/>
  <c r="AV7" i="4" s="1"/>
  <c r="AR247" i="4"/>
  <c r="AU247" i="4" s="1"/>
  <c r="AR243" i="4"/>
  <c r="AU243" i="4" s="1"/>
  <c r="AR239" i="4"/>
  <c r="AU239" i="4" s="1"/>
  <c r="AR235" i="4"/>
  <c r="AU235" i="4" s="1"/>
  <c r="AR231" i="4"/>
  <c r="AU231" i="4" s="1"/>
  <c r="AR227" i="4"/>
  <c r="AU227" i="4" s="1"/>
  <c r="AR223" i="4"/>
  <c r="AU223" i="4" s="1"/>
  <c r="AR219" i="4"/>
  <c r="AU219" i="4" s="1"/>
  <c r="AR215" i="4"/>
  <c r="AU215" i="4" s="1"/>
  <c r="AR211" i="4"/>
  <c r="AU211" i="4" s="1"/>
  <c r="AR207" i="4"/>
  <c r="AU207" i="4" s="1"/>
  <c r="AR203" i="4"/>
  <c r="AU203" i="4" s="1"/>
  <c r="AR199" i="4"/>
  <c r="AU199" i="4" s="1"/>
  <c r="AR195" i="4"/>
  <c r="AU195" i="4" s="1"/>
  <c r="AR191" i="4"/>
  <c r="AU191" i="4" s="1"/>
  <c r="AR187" i="4"/>
  <c r="AU187" i="4" s="1"/>
  <c r="AR183" i="4"/>
  <c r="AU183" i="4" s="1"/>
  <c r="AR179" i="4"/>
  <c r="AU179" i="4" s="1"/>
  <c r="AR175" i="4"/>
  <c r="AU175" i="4" s="1"/>
  <c r="AR171" i="4"/>
  <c r="AU171" i="4" s="1"/>
  <c r="AR167" i="4"/>
  <c r="AU167" i="4" s="1"/>
  <c r="AR163" i="4"/>
  <c r="AU163" i="4" s="1"/>
  <c r="AR159" i="4"/>
  <c r="AU159" i="4" s="1"/>
  <c r="AR155" i="4"/>
  <c r="AU155" i="4" s="1"/>
  <c r="AR151" i="4"/>
  <c r="AU151" i="4" s="1"/>
  <c r="AR147" i="4"/>
  <c r="AU147" i="4" s="1"/>
  <c r="AR143" i="4"/>
  <c r="AU143" i="4" s="1"/>
  <c r="AR139" i="4"/>
  <c r="AU139" i="4" s="1"/>
  <c r="AR135" i="4"/>
  <c r="AU135" i="4" s="1"/>
  <c r="AR131" i="4"/>
  <c r="AU131" i="4" s="1"/>
  <c r="AR127" i="4"/>
  <c r="AU127" i="4" s="1"/>
  <c r="AR123" i="4"/>
  <c r="AU123" i="4" s="1"/>
  <c r="AR119" i="4"/>
  <c r="AU119" i="4" s="1"/>
  <c r="AR115" i="4"/>
  <c r="AU115" i="4" s="1"/>
  <c r="AR111" i="4"/>
  <c r="AU111" i="4" s="1"/>
  <c r="AR107" i="4"/>
  <c r="AU107" i="4" s="1"/>
  <c r="AR103" i="4"/>
  <c r="AU103" i="4" s="1"/>
  <c r="AR99" i="4"/>
  <c r="AU99" i="4" s="1"/>
  <c r="AR95" i="4"/>
  <c r="AU95" i="4" s="1"/>
  <c r="AR91" i="4"/>
  <c r="AU91" i="4" s="1"/>
  <c r="AR87" i="4"/>
  <c r="AU87" i="4" s="1"/>
  <c r="AR83" i="4"/>
  <c r="AU83" i="4" s="1"/>
  <c r="AR79" i="4"/>
  <c r="AU79" i="4" s="1"/>
  <c r="AR75" i="4"/>
  <c r="AU75" i="4" s="1"/>
  <c r="AR71" i="4"/>
  <c r="AU71" i="4" s="1"/>
  <c r="AR67" i="4"/>
  <c r="AU67" i="4" s="1"/>
  <c r="AR63" i="4"/>
  <c r="AU63" i="4" s="1"/>
  <c r="AR59" i="4"/>
  <c r="AU59" i="4" s="1"/>
  <c r="AR55" i="4"/>
  <c r="AU55" i="4" s="1"/>
  <c r="AR51" i="4"/>
  <c r="AU51" i="4" s="1"/>
  <c r="AR47" i="4"/>
  <c r="AU47" i="4" s="1"/>
  <c r="AR43" i="4"/>
  <c r="AU43" i="4" s="1"/>
  <c r="AR39" i="4"/>
  <c r="AU39" i="4" s="1"/>
  <c r="AR35" i="4"/>
  <c r="AU35" i="4" s="1"/>
  <c r="AR31" i="4"/>
  <c r="AU31" i="4" s="1"/>
  <c r="AR27" i="4"/>
  <c r="AU27" i="4" s="1"/>
  <c r="AR23" i="4"/>
  <c r="AU23" i="4" s="1"/>
  <c r="AR19" i="4"/>
  <c r="AU19" i="4" s="1"/>
  <c r="AR15" i="4"/>
  <c r="AU15" i="4" s="1"/>
  <c r="AR11" i="4"/>
  <c r="AU11" i="4" s="1"/>
  <c r="AR7" i="4"/>
  <c r="AU7" i="4" s="1"/>
  <c r="AQ247" i="4"/>
  <c r="AT247" i="4" s="1"/>
  <c r="AQ243" i="4"/>
  <c r="AT243" i="4" s="1"/>
  <c r="AQ239" i="4"/>
  <c r="AT239" i="4" s="1"/>
  <c r="AQ235" i="4"/>
  <c r="AT235" i="4" s="1"/>
  <c r="AQ231" i="4"/>
  <c r="AT231" i="4" s="1"/>
  <c r="AQ227" i="4"/>
  <c r="AT227" i="4" s="1"/>
  <c r="AQ223" i="4"/>
  <c r="AT223" i="4" s="1"/>
  <c r="AQ219" i="4"/>
  <c r="AT219" i="4" s="1"/>
  <c r="AQ215" i="4"/>
  <c r="AT215" i="4" s="1"/>
  <c r="AQ211" i="4"/>
  <c r="AT211" i="4" s="1"/>
  <c r="AQ207" i="4"/>
  <c r="AT207" i="4" s="1"/>
  <c r="AQ203" i="4"/>
  <c r="AT203" i="4" s="1"/>
  <c r="AQ199" i="4"/>
  <c r="AT199" i="4" s="1"/>
  <c r="AQ195" i="4"/>
  <c r="AT195" i="4" s="1"/>
  <c r="AQ191" i="4"/>
  <c r="AT191" i="4" s="1"/>
  <c r="AQ187" i="4"/>
  <c r="AT187" i="4" s="1"/>
  <c r="AQ183" i="4"/>
  <c r="AT183" i="4" s="1"/>
  <c r="AQ179" i="4"/>
  <c r="AT179" i="4" s="1"/>
  <c r="AQ175" i="4"/>
  <c r="AT175" i="4" s="1"/>
  <c r="AQ171" i="4"/>
  <c r="AT171" i="4" s="1"/>
  <c r="AQ167" i="4"/>
  <c r="AT167" i="4" s="1"/>
  <c r="AQ163" i="4"/>
  <c r="AT163" i="4" s="1"/>
  <c r="AQ159" i="4"/>
  <c r="AT159" i="4" s="1"/>
  <c r="AQ155" i="4"/>
  <c r="AT155" i="4" s="1"/>
  <c r="AQ151" i="4"/>
  <c r="AT151" i="4" s="1"/>
  <c r="AQ147" i="4"/>
  <c r="AT147" i="4" s="1"/>
  <c r="AQ143" i="4"/>
  <c r="AT143" i="4" s="1"/>
  <c r="AQ139" i="4"/>
  <c r="AT139" i="4" s="1"/>
  <c r="AQ135" i="4"/>
  <c r="AT135" i="4" s="1"/>
  <c r="AQ131" i="4"/>
  <c r="AT131" i="4" s="1"/>
  <c r="AQ127" i="4"/>
  <c r="AT127" i="4" s="1"/>
  <c r="AQ123" i="4"/>
  <c r="AT123" i="4" s="1"/>
  <c r="AQ119" i="4"/>
  <c r="AT119" i="4" s="1"/>
  <c r="AQ115" i="4"/>
  <c r="AT115" i="4" s="1"/>
  <c r="AQ111" i="4"/>
  <c r="AT111" i="4" s="1"/>
  <c r="AQ107" i="4"/>
  <c r="AT107" i="4" s="1"/>
  <c r="AQ103" i="4"/>
  <c r="AT103" i="4" s="1"/>
  <c r="AQ99" i="4"/>
  <c r="AT99" i="4" s="1"/>
  <c r="AQ95" i="4"/>
  <c r="AT95" i="4" s="1"/>
  <c r="AQ91" i="4"/>
  <c r="AT91" i="4" s="1"/>
  <c r="AQ87" i="4"/>
  <c r="AT87" i="4" s="1"/>
  <c r="AQ83" i="4"/>
  <c r="AT83" i="4" s="1"/>
  <c r="AQ79" i="4"/>
  <c r="AT79" i="4" s="1"/>
  <c r="AQ75" i="4"/>
  <c r="AT75" i="4" s="1"/>
  <c r="AQ71" i="4"/>
  <c r="AT71" i="4" s="1"/>
  <c r="AQ67" i="4"/>
  <c r="AT67" i="4" s="1"/>
  <c r="AQ63" i="4"/>
  <c r="AT63" i="4" s="1"/>
  <c r="AQ59" i="4"/>
  <c r="AT59" i="4" s="1"/>
  <c r="AQ55" i="4"/>
  <c r="AT55" i="4" s="1"/>
  <c r="AQ51" i="4"/>
  <c r="AT51" i="4" s="1"/>
  <c r="AQ47" i="4"/>
  <c r="AT47" i="4" s="1"/>
  <c r="AQ43" i="4"/>
  <c r="AT43" i="4" s="1"/>
  <c r="AQ39" i="4"/>
  <c r="AT39" i="4" s="1"/>
  <c r="AQ35" i="4"/>
  <c r="AT35" i="4" s="1"/>
  <c r="AQ31" i="4"/>
  <c r="AT31" i="4" s="1"/>
  <c r="AQ27" i="4"/>
  <c r="AT27" i="4" s="1"/>
  <c r="AQ23" i="4"/>
  <c r="AT23" i="4" s="1"/>
  <c r="AQ19" i="4"/>
  <c r="AT19" i="4" s="1"/>
  <c r="AQ15" i="4"/>
  <c r="AT15" i="4" s="1"/>
  <c r="AQ11" i="4"/>
  <c r="AT11" i="4" s="1"/>
  <c r="AQ7" i="4"/>
  <c r="AT7" i="4" s="1"/>
  <c r="AR26" i="4"/>
  <c r="AU26" i="4" s="1"/>
  <c r="AR6" i="4"/>
  <c r="AU6" i="4" s="1"/>
  <c r="AS246" i="4"/>
  <c r="AV246" i="4" s="1"/>
  <c r="AS242" i="4"/>
  <c r="AV242" i="4" s="1"/>
  <c r="AS238" i="4"/>
  <c r="AV238" i="4" s="1"/>
  <c r="AS234" i="4"/>
  <c r="AV234" i="4" s="1"/>
  <c r="AS230" i="4"/>
  <c r="AV230" i="4" s="1"/>
  <c r="AS226" i="4"/>
  <c r="AV226" i="4" s="1"/>
  <c r="AS222" i="4"/>
  <c r="AV222" i="4" s="1"/>
  <c r="AS218" i="4"/>
  <c r="AV218" i="4" s="1"/>
  <c r="AS214" i="4"/>
  <c r="AV214" i="4" s="1"/>
  <c r="AS210" i="4"/>
  <c r="AV210" i="4" s="1"/>
  <c r="AS206" i="4"/>
  <c r="AV206" i="4" s="1"/>
  <c r="AS202" i="4"/>
  <c r="AV202" i="4" s="1"/>
  <c r="AS198" i="4"/>
  <c r="AV198" i="4" s="1"/>
  <c r="AS194" i="4"/>
  <c r="AV194" i="4" s="1"/>
  <c r="AS190" i="4"/>
  <c r="AV190" i="4" s="1"/>
  <c r="AS186" i="4"/>
  <c r="AV186" i="4" s="1"/>
  <c r="AS182" i="4"/>
  <c r="AV182" i="4" s="1"/>
  <c r="AS178" i="4"/>
  <c r="AV178" i="4" s="1"/>
  <c r="AS174" i="4"/>
  <c r="AV174" i="4" s="1"/>
  <c r="AS170" i="4"/>
  <c r="AV170" i="4" s="1"/>
  <c r="AS166" i="4"/>
  <c r="AV166" i="4" s="1"/>
  <c r="AS162" i="4"/>
  <c r="AV162" i="4" s="1"/>
  <c r="AS158" i="4"/>
  <c r="AV158" i="4" s="1"/>
  <c r="AS154" i="4"/>
  <c r="AV154" i="4" s="1"/>
  <c r="AS150" i="4"/>
  <c r="AV150" i="4" s="1"/>
  <c r="AS146" i="4"/>
  <c r="AV146" i="4" s="1"/>
  <c r="AS142" i="4"/>
  <c r="AV142" i="4" s="1"/>
  <c r="AS138" i="4"/>
  <c r="AV138" i="4" s="1"/>
  <c r="AS134" i="4"/>
  <c r="AV134" i="4" s="1"/>
  <c r="AS130" i="4"/>
  <c r="AV130" i="4" s="1"/>
  <c r="AS126" i="4"/>
  <c r="AV126" i="4" s="1"/>
  <c r="AS122" i="4"/>
  <c r="AV122" i="4" s="1"/>
  <c r="AS118" i="4"/>
  <c r="AV118" i="4" s="1"/>
  <c r="AS114" i="4"/>
  <c r="AV114" i="4" s="1"/>
  <c r="AS110" i="4"/>
  <c r="AV110" i="4" s="1"/>
  <c r="AS106" i="4"/>
  <c r="AV106" i="4" s="1"/>
  <c r="AS102" i="4"/>
  <c r="AV102" i="4" s="1"/>
  <c r="AS98" i="4"/>
  <c r="AV98" i="4" s="1"/>
  <c r="AS94" i="4"/>
  <c r="AV94" i="4" s="1"/>
  <c r="AS90" i="4"/>
  <c r="AV90" i="4" s="1"/>
  <c r="AS86" i="4"/>
  <c r="AV86" i="4" s="1"/>
  <c r="AS82" i="4"/>
  <c r="AV82" i="4" s="1"/>
  <c r="AS78" i="4"/>
  <c r="AV78" i="4" s="1"/>
  <c r="AS74" i="4"/>
  <c r="AV74" i="4" s="1"/>
  <c r="AS70" i="4"/>
  <c r="AV70" i="4" s="1"/>
  <c r="AS66" i="4"/>
  <c r="AV66" i="4" s="1"/>
  <c r="AS62" i="4"/>
  <c r="AV62" i="4" s="1"/>
  <c r="AS58" i="4"/>
  <c r="AV58" i="4" s="1"/>
  <c r="AS54" i="4"/>
  <c r="AV54" i="4" s="1"/>
  <c r="AS50" i="4"/>
  <c r="AV50" i="4" s="1"/>
  <c r="AS46" i="4"/>
  <c r="AV46" i="4" s="1"/>
  <c r="AS42" i="4"/>
  <c r="AV42" i="4" s="1"/>
  <c r="AS38" i="4"/>
  <c r="AV38" i="4" s="1"/>
  <c r="AS34" i="4"/>
  <c r="AV34" i="4" s="1"/>
  <c r="AS30" i="4"/>
  <c r="AV30" i="4" s="1"/>
  <c r="AS26" i="4"/>
  <c r="AV26" i="4" s="1"/>
  <c r="AS22" i="4"/>
  <c r="AV22" i="4" s="1"/>
  <c r="AS18" i="4"/>
  <c r="AV18" i="4" s="1"/>
  <c r="AS14" i="4"/>
  <c r="AV14" i="4" s="1"/>
  <c r="AS10" i="4"/>
  <c r="AV10" i="4" s="1"/>
  <c r="AS6" i="4"/>
  <c r="AV6" i="4" s="1"/>
  <c r="AR30" i="4"/>
  <c r="AU30" i="4" s="1"/>
  <c r="AR10" i="4"/>
  <c r="AU10" i="4" s="1"/>
  <c r="AR246" i="4"/>
  <c r="AU246" i="4" s="1"/>
  <c r="AR242" i="4"/>
  <c r="AU242" i="4" s="1"/>
  <c r="AR238" i="4"/>
  <c r="AU238" i="4" s="1"/>
  <c r="AR234" i="4"/>
  <c r="AU234" i="4" s="1"/>
  <c r="AR230" i="4"/>
  <c r="AU230" i="4" s="1"/>
  <c r="AR226" i="4"/>
  <c r="AU226" i="4" s="1"/>
  <c r="AR222" i="4"/>
  <c r="AU222" i="4" s="1"/>
  <c r="AR218" i="4"/>
  <c r="AU218" i="4" s="1"/>
  <c r="AR214" i="4"/>
  <c r="AU214" i="4" s="1"/>
  <c r="AR210" i="4"/>
  <c r="AU210" i="4" s="1"/>
  <c r="AR206" i="4"/>
  <c r="AU206" i="4" s="1"/>
  <c r="AR202" i="4"/>
  <c r="AU202" i="4" s="1"/>
  <c r="AR198" i="4"/>
  <c r="AU198" i="4" s="1"/>
  <c r="AR194" i="4"/>
  <c r="AU194" i="4" s="1"/>
  <c r="AR190" i="4"/>
  <c r="AU190" i="4" s="1"/>
  <c r="AR186" i="4"/>
  <c r="AU186" i="4" s="1"/>
  <c r="AR182" i="4"/>
  <c r="AU182" i="4" s="1"/>
  <c r="AR178" i="4"/>
  <c r="AU178" i="4" s="1"/>
  <c r="AR174" i="4"/>
  <c r="AU174" i="4" s="1"/>
  <c r="AR170" i="4"/>
  <c r="AU170" i="4" s="1"/>
  <c r="AR166" i="4"/>
  <c r="AU166" i="4" s="1"/>
  <c r="AR162" i="4"/>
  <c r="AU162" i="4" s="1"/>
  <c r="AR158" i="4"/>
  <c r="AU158" i="4" s="1"/>
  <c r="AR154" i="4"/>
  <c r="AU154" i="4" s="1"/>
  <c r="AR150" i="4"/>
  <c r="AU150" i="4" s="1"/>
  <c r="AR146" i="4"/>
  <c r="AU146" i="4" s="1"/>
  <c r="AR142" i="4"/>
  <c r="AU142" i="4" s="1"/>
  <c r="AR138" i="4"/>
  <c r="AU138" i="4" s="1"/>
  <c r="AR134" i="4"/>
  <c r="AU134" i="4" s="1"/>
  <c r="AR130" i="4"/>
  <c r="AU130" i="4" s="1"/>
  <c r="AR126" i="4"/>
  <c r="AU126" i="4" s="1"/>
  <c r="AR122" i="4"/>
  <c r="AU122" i="4" s="1"/>
  <c r="AR118" i="4"/>
  <c r="AU118" i="4" s="1"/>
  <c r="AR114" i="4"/>
  <c r="AU114" i="4" s="1"/>
  <c r="AR110" i="4"/>
  <c r="AU110" i="4" s="1"/>
  <c r="AR106" i="4"/>
  <c r="AU106" i="4" s="1"/>
  <c r="AR102" i="4"/>
  <c r="AU102" i="4" s="1"/>
  <c r="AR98" i="4"/>
  <c r="AU98" i="4" s="1"/>
  <c r="AR94" i="4"/>
  <c r="AU94" i="4" s="1"/>
  <c r="AR90" i="4"/>
  <c r="AU90" i="4" s="1"/>
  <c r="AR86" i="4"/>
  <c r="AU86" i="4" s="1"/>
  <c r="AR82" i="4"/>
  <c r="AU82" i="4" s="1"/>
  <c r="AR78" i="4"/>
  <c r="AU78" i="4" s="1"/>
  <c r="AR74" i="4"/>
  <c r="AU74" i="4" s="1"/>
  <c r="AR70" i="4"/>
  <c r="AU70" i="4" s="1"/>
  <c r="AR66" i="4"/>
  <c r="AU66" i="4" s="1"/>
  <c r="AR62" i="4"/>
  <c r="AU62" i="4" s="1"/>
  <c r="AR58" i="4"/>
  <c r="AU58" i="4" s="1"/>
  <c r="AR54" i="4"/>
  <c r="AU54" i="4" s="1"/>
  <c r="AR50" i="4"/>
  <c r="AU50" i="4" s="1"/>
  <c r="AR46" i="4"/>
  <c r="AU46" i="4" s="1"/>
  <c r="AR42" i="4"/>
  <c r="AU42" i="4" s="1"/>
  <c r="AR38" i="4"/>
  <c r="AU38" i="4" s="1"/>
  <c r="AR34" i="4"/>
  <c r="AU34" i="4" s="1"/>
  <c r="AR22" i="4"/>
  <c r="AU22" i="4" s="1"/>
  <c r="AR18" i="4"/>
  <c r="AU18" i="4" s="1"/>
  <c r="AR14" i="4"/>
  <c r="AU14" i="4" s="1"/>
  <c r="AQ246" i="4"/>
  <c r="AT246" i="4" s="1"/>
  <c r="AQ242" i="4"/>
  <c r="AT242" i="4" s="1"/>
  <c r="AQ238" i="4"/>
  <c r="AT238" i="4" s="1"/>
  <c r="AQ234" i="4"/>
  <c r="AT234" i="4" s="1"/>
  <c r="AQ230" i="4"/>
  <c r="AT230" i="4" s="1"/>
  <c r="AQ226" i="4"/>
  <c r="AT226" i="4" s="1"/>
  <c r="AQ222" i="4"/>
  <c r="AT222" i="4" s="1"/>
  <c r="AQ218" i="4"/>
  <c r="AT218" i="4" s="1"/>
  <c r="AQ214" i="4"/>
  <c r="AT214" i="4" s="1"/>
  <c r="AQ210" i="4"/>
  <c r="AT210" i="4" s="1"/>
  <c r="AQ206" i="4"/>
  <c r="AT206" i="4" s="1"/>
  <c r="AQ202" i="4"/>
  <c r="AT202" i="4" s="1"/>
  <c r="AQ198" i="4"/>
  <c r="AT198" i="4" s="1"/>
  <c r="AQ194" i="4"/>
  <c r="AT194" i="4" s="1"/>
  <c r="AQ190" i="4"/>
  <c r="AT190" i="4" s="1"/>
  <c r="AQ186" i="4"/>
  <c r="AT186" i="4" s="1"/>
  <c r="AQ182" i="4"/>
  <c r="AT182" i="4" s="1"/>
  <c r="AQ178" i="4"/>
  <c r="AT178" i="4" s="1"/>
  <c r="AQ174" i="4"/>
  <c r="AT174" i="4" s="1"/>
  <c r="AQ170" i="4"/>
  <c r="AT170" i="4" s="1"/>
  <c r="AQ166" i="4"/>
  <c r="AT166" i="4" s="1"/>
  <c r="AQ162" i="4"/>
  <c r="AT162" i="4" s="1"/>
  <c r="AQ158" i="4"/>
  <c r="AT158" i="4" s="1"/>
  <c r="AQ154" i="4"/>
  <c r="AT154" i="4" s="1"/>
  <c r="AQ150" i="4"/>
  <c r="AT150" i="4" s="1"/>
  <c r="AQ146" i="4"/>
  <c r="AT146" i="4" s="1"/>
  <c r="AQ142" i="4"/>
  <c r="AT142" i="4" s="1"/>
  <c r="AQ138" i="4"/>
  <c r="AT138" i="4" s="1"/>
  <c r="AQ134" i="4"/>
  <c r="AT134" i="4" s="1"/>
  <c r="AQ130" i="4"/>
  <c r="AT130" i="4" s="1"/>
  <c r="AQ126" i="4"/>
  <c r="AT126" i="4" s="1"/>
  <c r="AQ122" i="4"/>
  <c r="AT122" i="4" s="1"/>
  <c r="AQ118" i="4"/>
  <c r="AT118" i="4" s="1"/>
  <c r="AQ114" i="4"/>
  <c r="AT114" i="4" s="1"/>
  <c r="AQ110" i="4"/>
  <c r="AT110" i="4" s="1"/>
  <c r="AQ106" i="4"/>
  <c r="AT106" i="4" s="1"/>
  <c r="AQ102" i="4"/>
  <c r="AT102" i="4" s="1"/>
  <c r="AQ98" i="4"/>
  <c r="AT98" i="4" s="1"/>
  <c r="AQ94" i="4"/>
  <c r="AT94" i="4" s="1"/>
  <c r="AQ90" i="4"/>
  <c r="AT90" i="4" s="1"/>
  <c r="AQ86" i="4"/>
  <c r="AT86" i="4" s="1"/>
  <c r="AQ82" i="4"/>
  <c r="AT82" i="4" s="1"/>
  <c r="AQ78" i="4"/>
  <c r="AT78" i="4" s="1"/>
  <c r="AQ74" i="4"/>
  <c r="AT74" i="4" s="1"/>
  <c r="AQ70" i="4"/>
  <c r="AT70" i="4" s="1"/>
  <c r="AQ66" i="4"/>
  <c r="AT66" i="4" s="1"/>
  <c r="AQ62" i="4"/>
  <c r="AT62" i="4" s="1"/>
  <c r="AQ58" i="4"/>
  <c r="AT58" i="4" s="1"/>
  <c r="AQ54" i="4"/>
  <c r="AT54" i="4" s="1"/>
  <c r="AQ50" i="4"/>
  <c r="AT50" i="4" s="1"/>
  <c r="AQ46" i="4"/>
  <c r="AT46" i="4" s="1"/>
  <c r="AQ42" i="4"/>
  <c r="AT42" i="4" s="1"/>
  <c r="AQ38" i="4"/>
  <c r="AT38" i="4" s="1"/>
  <c r="AQ34" i="4"/>
  <c r="AT34" i="4" s="1"/>
  <c r="AQ30" i="4"/>
  <c r="AT30" i="4" s="1"/>
  <c r="AQ26" i="4"/>
  <c r="AT26" i="4" s="1"/>
  <c r="AQ22" i="4"/>
  <c r="AT22" i="4" s="1"/>
  <c r="AQ18" i="4"/>
  <c r="AT18" i="4" s="1"/>
  <c r="AQ14" i="4"/>
  <c r="AT14" i="4" s="1"/>
  <c r="AQ10" i="4"/>
  <c r="AT10" i="4" s="1"/>
  <c r="AQ6" i="4"/>
  <c r="AT6" i="4" s="1"/>
  <c r="AS245" i="4"/>
  <c r="AV245" i="4" s="1"/>
  <c r="AS241" i="4"/>
  <c r="AV241" i="4" s="1"/>
  <c r="AS237" i="4"/>
  <c r="AV237" i="4" s="1"/>
  <c r="AS233" i="4"/>
  <c r="AV233" i="4" s="1"/>
  <c r="AS229" i="4"/>
  <c r="AV229" i="4" s="1"/>
  <c r="AS225" i="4"/>
  <c r="AV225" i="4" s="1"/>
  <c r="AS221" i="4"/>
  <c r="AV221" i="4" s="1"/>
  <c r="AS217" i="4"/>
  <c r="AV217" i="4" s="1"/>
  <c r="AS213" i="4"/>
  <c r="AV213" i="4" s="1"/>
  <c r="AS209" i="4"/>
  <c r="AV209" i="4" s="1"/>
  <c r="AS205" i="4"/>
  <c r="AV205" i="4" s="1"/>
  <c r="AS201" i="4"/>
  <c r="AV201" i="4" s="1"/>
  <c r="AS197" i="4"/>
  <c r="AV197" i="4" s="1"/>
  <c r="AS193" i="4"/>
  <c r="AV193" i="4" s="1"/>
  <c r="AS189" i="4"/>
  <c r="AV189" i="4" s="1"/>
  <c r="AS185" i="4"/>
  <c r="AV185" i="4" s="1"/>
  <c r="AS181" i="4"/>
  <c r="AV181" i="4" s="1"/>
  <c r="AS177" i="4"/>
  <c r="AV177" i="4" s="1"/>
  <c r="AS173" i="4"/>
  <c r="AV173" i="4" s="1"/>
  <c r="AS169" i="4"/>
  <c r="AV169" i="4" s="1"/>
  <c r="AS165" i="4"/>
  <c r="AV165" i="4" s="1"/>
  <c r="AS161" i="4"/>
  <c r="AV161" i="4" s="1"/>
  <c r="AS157" i="4"/>
  <c r="AV157" i="4" s="1"/>
  <c r="AS153" i="4"/>
  <c r="AV153" i="4" s="1"/>
  <c r="AS149" i="4"/>
  <c r="AV149" i="4" s="1"/>
  <c r="AS145" i="4"/>
  <c r="AV145" i="4" s="1"/>
  <c r="AS141" i="4"/>
  <c r="AV141" i="4" s="1"/>
  <c r="AS137" i="4"/>
  <c r="AV137" i="4" s="1"/>
  <c r="AS133" i="4"/>
  <c r="AV133" i="4" s="1"/>
  <c r="AS129" i="4"/>
  <c r="AV129" i="4" s="1"/>
  <c r="AS125" i="4"/>
  <c r="AV125" i="4" s="1"/>
  <c r="AS121" i="4"/>
  <c r="AV121" i="4" s="1"/>
  <c r="AS117" i="4"/>
  <c r="AV117" i="4" s="1"/>
  <c r="AS113" i="4"/>
  <c r="AV113" i="4" s="1"/>
  <c r="AS109" i="4"/>
  <c r="AV109" i="4" s="1"/>
  <c r="AS105" i="4"/>
  <c r="AV105" i="4" s="1"/>
  <c r="AS101" i="4"/>
  <c r="AV101" i="4" s="1"/>
  <c r="AS97" i="4"/>
  <c r="AV97" i="4" s="1"/>
  <c r="AS93" i="4"/>
  <c r="AV93" i="4" s="1"/>
  <c r="AS89" i="4"/>
  <c r="AV89" i="4" s="1"/>
  <c r="AS85" i="4"/>
  <c r="AV85" i="4" s="1"/>
  <c r="AS81" i="4"/>
  <c r="AV81" i="4" s="1"/>
  <c r="AS77" i="4"/>
  <c r="AV77" i="4" s="1"/>
  <c r="AS73" i="4"/>
  <c r="AV73" i="4" s="1"/>
  <c r="AS69" i="4"/>
  <c r="AV69" i="4" s="1"/>
  <c r="AS65" i="4"/>
  <c r="AV65" i="4" s="1"/>
  <c r="AS61" i="4"/>
  <c r="AV61" i="4" s="1"/>
  <c r="AS57" i="4"/>
  <c r="AV57" i="4" s="1"/>
  <c r="AS53" i="4"/>
  <c r="AV53" i="4" s="1"/>
  <c r="AS49" i="4"/>
  <c r="AV49" i="4" s="1"/>
  <c r="AS45" i="4"/>
  <c r="AV45" i="4" s="1"/>
  <c r="AS41" i="4"/>
  <c r="AV41" i="4" s="1"/>
  <c r="AS37" i="4"/>
  <c r="AV37" i="4" s="1"/>
  <c r="AS33" i="4"/>
  <c r="AV33" i="4" s="1"/>
  <c r="AS29" i="4"/>
  <c r="AV29" i="4" s="1"/>
  <c r="AS25" i="4"/>
  <c r="AV25" i="4" s="1"/>
  <c r="AS21" i="4"/>
  <c r="AV21" i="4" s="1"/>
  <c r="AS17" i="4"/>
  <c r="AV17" i="4" s="1"/>
  <c r="AS13" i="4"/>
  <c r="AV13" i="4" s="1"/>
  <c r="AS9" i="4"/>
  <c r="AV9" i="4" s="1"/>
  <c r="AS5" i="4"/>
  <c r="AV5" i="4" s="1"/>
  <c r="AR245" i="4"/>
  <c r="AU245" i="4" s="1"/>
  <c r="AR241" i="4"/>
  <c r="AU241" i="4" s="1"/>
  <c r="AR237" i="4"/>
  <c r="AU237" i="4" s="1"/>
  <c r="AR233" i="4"/>
  <c r="AU233" i="4" s="1"/>
  <c r="AR229" i="4"/>
  <c r="AU229" i="4" s="1"/>
  <c r="AR225" i="4"/>
  <c r="AU225" i="4" s="1"/>
  <c r="AR221" i="4"/>
  <c r="AU221" i="4" s="1"/>
  <c r="AR217" i="4"/>
  <c r="AU217" i="4" s="1"/>
  <c r="AR213" i="4"/>
  <c r="AU213" i="4" s="1"/>
  <c r="AR209" i="4"/>
  <c r="AU209" i="4" s="1"/>
  <c r="AR205" i="4"/>
  <c r="AU205" i="4" s="1"/>
  <c r="AR201" i="4"/>
  <c r="AU201" i="4" s="1"/>
  <c r="AR197" i="4"/>
  <c r="AU197" i="4" s="1"/>
  <c r="AR193" i="4"/>
  <c r="AU193" i="4" s="1"/>
  <c r="AR189" i="4"/>
  <c r="AU189" i="4" s="1"/>
  <c r="AR185" i="4"/>
  <c r="AU185" i="4" s="1"/>
  <c r="AR181" i="4"/>
  <c r="AU181" i="4" s="1"/>
  <c r="AR177" i="4"/>
  <c r="AU177" i="4" s="1"/>
  <c r="AR173" i="4"/>
  <c r="AU173" i="4" s="1"/>
  <c r="AR169" i="4"/>
  <c r="AU169" i="4" s="1"/>
  <c r="AR165" i="4"/>
  <c r="AU165" i="4" s="1"/>
  <c r="AR161" i="4"/>
  <c r="AU161" i="4" s="1"/>
  <c r="AR157" i="4"/>
  <c r="AU157" i="4" s="1"/>
  <c r="AR153" i="4"/>
  <c r="AU153" i="4" s="1"/>
  <c r="AR149" i="4"/>
  <c r="AU149" i="4" s="1"/>
  <c r="AR145" i="4"/>
  <c r="AU145" i="4" s="1"/>
  <c r="AR141" i="4"/>
  <c r="AU141" i="4" s="1"/>
  <c r="AR137" i="4"/>
  <c r="AU137" i="4" s="1"/>
  <c r="AR133" i="4"/>
  <c r="AU133" i="4" s="1"/>
  <c r="AR129" i="4"/>
  <c r="AU129" i="4" s="1"/>
  <c r="AR125" i="4"/>
  <c r="AU125" i="4" s="1"/>
  <c r="AR121" i="4"/>
  <c r="AU121" i="4" s="1"/>
  <c r="AR117" i="4"/>
  <c r="AU117" i="4" s="1"/>
  <c r="AR113" i="4"/>
  <c r="AU113" i="4" s="1"/>
  <c r="AR109" i="4"/>
  <c r="AU109" i="4" s="1"/>
  <c r="AR105" i="4"/>
  <c r="AU105" i="4" s="1"/>
  <c r="AR101" i="4"/>
  <c r="AU101" i="4" s="1"/>
  <c r="AR97" i="4"/>
  <c r="AU97" i="4" s="1"/>
  <c r="AR93" i="4"/>
  <c r="AU93" i="4" s="1"/>
  <c r="AR89" i="4"/>
  <c r="AU89" i="4" s="1"/>
  <c r="AR85" i="4"/>
  <c r="AU85" i="4" s="1"/>
  <c r="AR81" i="4"/>
  <c r="AU81" i="4" s="1"/>
  <c r="AR77" i="4"/>
  <c r="AU77" i="4" s="1"/>
  <c r="AR73" i="4"/>
  <c r="AU73" i="4" s="1"/>
  <c r="AR69" i="4"/>
  <c r="AU69" i="4" s="1"/>
  <c r="AR65" i="4"/>
  <c r="AU65" i="4" s="1"/>
  <c r="AR61" i="4"/>
  <c r="AU61" i="4" s="1"/>
  <c r="AR57" i="4"/>
  <c r="AU57" i="4" s="1"/>
  <c r="AR53" i="4"/>
  <c r="AU53" i="4" s="1"/>
  <c r="AR49" i="4"/>
  <c r="AU49" i="4" s="1"/>
  <c r="AR45" i="4"/>
  <c r="AU45" i="4" s="1"/>
  <c r="AR41" i="4"/>
  <c r="AU41" i="4" s="1"/>
  <c r="AR37" i="4"/>
  <c r="AU37" i="4" s="1"/>
  <c r="AR33" i="4"/>
  <c r="AU33" i="4" s="1"/>
  <c r="AR29" i="4"/>
  <c r="AU29" i="4" s="1"/>
  <c r="AR25" i="4"/>
  <c r="AU25" i="4" s="1"/>
  <c r="AR21" i="4"/>
  <c r="AU21" i="4" s="1"/>
  <c r="AR17" i="4"/>
  <c r="AU17" i="4" s="1"/>
  <c r="AR13" i="4"/>
  <c r="AU13" i="4" s="1"/>
  <c r="AR9" i="4"/>
  <c r="AU9" i="4" s="1"/>
  <c r="AR5" i="4"/>
  <c r="AU5" i="4" s="1"/>
  <c r="AQ245" i="4"/>
  <c r="AT245" i="4" s="1"/>
  <c r="AQ241" i="4"/>
  <c r="AT241" i="4" s="1"/>
  <c r="AQ237" i="4"/>
  <c r="AQ233" i="4"/>
  <c r="AT233" i="4" s="1"/>
  <c r="AQ229" i="4"/>
  <c r="AT229" i="4" s="1"/>
  <c r="AQ225" i="4"/>
  <c r="AT225" i="4" s="1"/>
  <c r="AQ221" i="4"/>
  <c r="AT221" i="4" s="1"/>
  <c r="AQ217" i="4"/>
  <c r="AT217" i="4" s="1"/>
  <c r="AQ213" i="4"/>
  <c r="AT213" i="4" s="1"/>
  <c r="AQ209" i="4"/>
  <c r="AT209" i="4" s="1"/>
  <c r="AQ205" i="4"/>
  <c r="AT205" i="4" s="1"/>
  <c r="AQ201" i="4"/>
  <c r="AT201" i="4" s="1"/>
  <c r="AQ197" i="4"/>
  <c r="AT197" i="4" s="1"/>
  <c r="AQ193" i="4"/>
  <c r="AT193" i="4" s="1"/>
  <c r="AQ189" i="4"/>
  <c r="AT189" i="4" s="1"/>
  <c r="AQ185" i="4"/>
  <c r="AT185" i="4" s="1"/>
  <c r="AQ181" i="4"/>
  <c r="AT181" i="4" s="1"/>
  <c r="AQ177" i="4"/>
  <c r="AT177" i="4" s="1"/>
  <c r="AQ173" i="4"/>
  <c r="AT173" i="4" s="1"/>
  <c r="AQ169" i="4"/>
  <c r="AT169" i="4" s="1"/>
  <c r="AQ165" i="4"/>
  <c r="AT165" i="4" s="1"/>
  <c r="AQ161" i="4"/>
  <c r="AT161" i="4" s="1"/>
  <c r="AQ157" i="4"/>
  <c r="AT157" i="4" s="1"/>
  <c r="AQ153" i="4"/>
  <c r="AT153" i="4" s="1"/>
  <c r="AQ149" i="4"/>
  <c r="AT149" i="4" s="1"/>
  <c r="AQ145" i="4"/>
  <c r="AT145" i="4" s="1"/>
  <c r="AQ141" i="4"/>
  <c r="AT141" i="4" s="1"/>
  <c r="AQ137" i="4"/>
  <c r="AT137" i="4" s="1"/>
  <c r="AQ133" i="4"/>
  <c r="AT133" i="4" s="1"/>
  <c r="AQ129" i="4"/>
  <c r="AT129" i="4" s="1"/>
  <c r="AQ125" i="4"/>
  <c r="AT125" i="4" s="1"/>
  <c r="AQ121" i="4"/>
  <c r="AT121" i="4" s="1"/>
  <c r="AQ117" i="4"/>
  <c r="AT117" i="4" s="1"/>
  <c r="AQ113" i="4"/>
  <c r="AT113" i="4" s="1"/>
  <c r="AQ109" i="4"/>
  <c r="AT109" i="4" s="1"/>
  <c r="AQ105" i="4"/>
  <c r="AT105" i="4" s="1"/>
  <c r="AQ101" i="4"/>
  <c r="AT101" i="4" s="1"/>
  <c r="AQ97" i="4"/>
  <c r="AT97" i="4" s="1"/>
  <c r="AQ93" i="4"/>
  <c r="AT93" i="4" s="1"/>
  <c r="AQ89" i="4"/>
  <c r="AT89" i="4" s="1"/>
  <c r="AQ85" i="4"/>
  <c r="AT85" i="4" s="1"/>
  <c r="AQ81" i="4"/>
  <c r="AT81" i="4" s="1"/>
  <c r="AQ77" i="4"/>
  <c r="AT77" i="4" s="1"/>
  <c r="AQ73" i="4"/>
  <c r="AT73" i="4" s="1"/>
  <c r="AQ69" i="4"/>
  <c r="AT69" i="4" s="1"/>
  <c r="AQ65" i="4"/>
  <c r="AT65" i="4" s="1"/>
  <c r="AQ61" i="4"/>
  <c r="AT61" i="4" s="1"/>
  <c r="AQ57" i="4"/>
  <c r="AT57" i="4" s="1"/>
  <c r="AQ53" i="4"/>
  <c r="AT53" i="4" s="1"/>
  <c r="AQ49" i="4"/>
  <c r="AT49" i="4" s="1"/>
  <c r="AQ45" i="4"/>
  <c r="AT45" i="4" s="1"/>
  <c r="AQ41" i="4"/>
  <c r="AT41" i="4" s="1"/>
  <c r="AQ37" i="4"/>
  <c r="AT37" i="4" s="1"/>
  <c r="AQ33" i="4"/>
  <c r="AT33" i="4" s="1"/>
  <c r="AQ29" i="4"/>
  <c r="AT29" i="4" s="1"/>
  <c r="AQ25" i="4"/>
  <c r="AT25" i="4" s="1"/>
  <c r="AQ21" i="4"/>
  <c r="AT21" i="4" s="1"/>
  <c r="AQ17" i="4"/>
  <c r="AT17" i="4" s="1"/>
  <c r="AQ13" i="4"/>
  <c r="AT13" i="4" s="1"/>
  <c r="AQ9" i="4"/>
  <c r="AT9" i="4" s="1"/>
  <c r="AQ5" i="4"/>
  <c r="AT5" i="4" s="1"/>
  <c r="AR44" i="4"/>
  <c r="AU44" i="4" s="1"/>
  <c r="AR12" i="4"/>
  <c r="AU12" i="4" s="1"/>
  <c r="AN237" i="4"/>
  <c r="AJ237" i="4"/>
  <c r="BB237" i="4"/>
  <c r="AT237" i="4"/>
  <c r="AE5" i="4" l="1"/>
  <c r="K7" i="4" s="1"/>
  <c r="AC5" i="4"/>
  <c r="AD5" i="4"/>
  <c r="AN238" i="4"/>
  <c r="AN239" i="4" s="1"/>
  <c r="AN240" i="4" s="1"/>
  <c r="AN241" i="4" s="1"/>
  <c r="AC2" i="4" l="1"/>
  <c r="AE2" i="4"/>
  <c r="AD2" i="4"/>
  <c r="J7" i="4"/>
  <c r="I7" i="4"/>
  <c r="AN242" i="4"/>
  <c r="AG2" i="4" l="1"/>
  <c r="E12" i="4" s="1" a="1"/>
  <c r="E12" i="4" s="1"/>
  <c r="AN243" i="4"/>
  <c r="AH2" i="4" l="1"/>
  <c r="AX180" i="4" s="1"/>
  <c r="AN244" i="4"/>
  <c r="BC129" i="4" l="1" a="1"/>
  <c r="BC129" i="4" s="1"/>
  <c r="AZ85" i="4"/>
  <c r="BD109" i="4" a="1"/>
  <c r="BD109" i="4" s="1"/>
  <c r="BC145" i="4" a="1"/>
  <c r="BC145" i="4" s="1"/>
  <c r="AZ35" i="4"/>
  <c r="BA130" i="4"/>
  <c r="AZ95" i="4"/>
  <c r="AY28" i="4"/>
  <c r="AX67" i="4"/>
  <c r="AZ124" i="4"/>
  <c r="AW185" i="4"/>
  <c r="AX235" i="4"/>
  <c r="AZ103" i="4"/>
  <c r="BA248" i="4"/>
  <c r="AX197" i="4"/>
  <c r="BD104" i="4" a="1"/>
  <c r="BD104" i="4" s="1"/>
  <c r="AY119" i="4"/>
  <c r="BC80" i="4" a="1"/>
  <c r="BC80" i="4" s="1"/>
  <c r="AW213" i="4"/>
  <c r="AZ110" i="4"/>
  <c r="AY74" i="4"/>
  <c r="AZ108" i="4"/>
  <c r="AZ203" i="4"/>
  <c r="AW232" i="4"/>
  <c r="AZ198" i="4"/>
  <c r="AX59" i="4"/>
  <c r="BC37" i="4" a="1"/>
  <c r="BC37" i="4" s="1"/>
  <c r="AX93" i="4"/>
  <c r="BA144" i="4"/>
  <c r="AX21" i="4"/>
  <c r="BD59" i="4" a="1"/>
  <c r="BD59" i="4" s="1"/>
  <c r="BC111" i="4" a="1"/>
  <c r="BC111" i="4" s="1"/>
  <c r="BD103" i="4" a="1"/>
  <c r="BD103" i="4" s="1"/>
  <c r="BD196" i="4" a="1"/>
  <c r="BD196" i="4" s="1"/>
  <c r="BC147" i="4" a="1"/>
  <c r="BC147" i="4" s="1"/>
  <c r="BD187" i="4" a="1"/>
  <c r="BD187" i="4" s="1"/>
  <c r="AW233" i="4"/>
  <c r="AW190" i="4"/>
  <c r="BA66" i="4"/>
  <c r="AZ217" i="4"/>
  <c r="AY25" i="4"/>
  <c r="AY116" i="4"/>
  <c r="AY11" i="4"/>
  <c r="AW149" i="4"/>
  <c r="AY71" i="4"/>
  <c r="AX198" i="4"/>
  <c r="AX100" i="4"/>
  <c r="AZ162" i="4"/>
  <c r="AZ92" i="4"/>
  <c r="AX19" i="4"/>
  <c r="AW122" i="4"/>
  <c r="BA137" i="4"/>
  <c r="BC137" i="4" a="1"/>
  <c r="BC137" i="4" s="1"/>
  <c r="AX32" i="4"/>
  <c r="BD186" i="4" a="1"/>
  <c r="BD186" i="4" s="1"/>
  <c r="AY98" i="4"/>
  <c r="BD96" i="4" a="1"/>
  <c r="BD96" i="4" s="1"/>
  <c r="BD175" i="4" a="1"/>
  <c r="BD175" i="4" s="1"/>
  <c r="BC187" i="4" a="1"/>
  <c r="BC187" i="4" s="1"/>
  <c r="BD24" i="4" a="1"/>
  <c r="BD24" i="4" s="1"/>
  <c r="AX102" i="4"/>
  <c r="AX119" i="4"/>
  <c r="AZ224" i="4"/>
  <c r="AW136" i="4"/>
  <c r="BA65" i="4"/>
  <c r="AZ156" i="4"/>
  <c r="AZ75" i="4"/>
  <c r="BA98" i="4"/>
  <c r="AZ140" i="4"/>
  <c r="BD95" i="4" a="1"/>
  <c r="BD95" i="4" s="1"/>
  <c r="AZ231" i="4"/>
  <c r="BA86" i="4"/>
  <c r="BD9" i="4" a="1"/>
  <c r="BD9" i="4" s="1"/>
  <c r="AZ236" i="4"/>
  <c r="BC234" i="4" a="1"/>
  <c r="BC234" i="4" s="1"/>
  <c r="AZ187" i="4"/>
  <c r="AW38" i="4"/>
  <c r="AW193" i="4"/>
  <c r="BD52" i="4" a="1"/>
  <c r="BD52" i="4" s="1"/>
  <c r="AY101" i="4"/>
  <c r="BA184" i="4"/>
  <c r="AZ238" i="4"/>
  <c r="BD112" i="4" a="1"/>
  <c r="BD112" i="4" s="1"/>
  <c r="BD171" i="4" a="1"/>
  <c r="BD171" i="4" s="1"/>
  <c r="BC139" i="4" a="1"/>
  <c r="BC139" i="4" s="1"/>
  <c r="AW75" i="4"/>
  <c r="AZ209" i="4"/>
  <c r="AX120" i="4"/>
  <c r="AY230" i="4"/>
  <c r="AW15" i="4"/>
  <c r="AZ99" i="4"/>
  <c r="AW243" i="4"/>
  <c r="BC73" i="4" a="1"/>
  <c r="BC73" i="4" s="1"/>
  <c r="AX33" i="4"/>
  <c r="BA230" i="4"/>
  <c r="BA34" i="4"/>
  <c r="AW112" i="4"/>
  <c r="AX35" i="4"/>
  <c r="BD217" i="4" a="1"/>
  <c r="BD217" i="4" s="1"/>
  <c r="BC146" i="4" a="1"/>
  <c r="BC146" i="4" s="1"/>
  <c r="AW63" i="4"/>
  <c r="BC122" i="4" a="1"/>
  <c r="BC122" i="4" s="1"/>
  <c r="AW197" i="4"/>
  <c r="AY181" i="4"/>
  <c r="BD234" i="4" a="1"/>
  <c r="BD234" i="4" s="1"/>
  <c r="BA59" i="4"/>
  <c r="BC42" i="4" a="1"/>
  <c r="BC42" i="4" s="1"/>
  <c r="BC55" i="4" a="1"/>
  <c r="BC55" i="4" s="1"/>
  <c r="BA175" i="4"/>
  <c r="AY105" i="4"/>
  <c r="BD159" i="4" a="1"/>
  <c r="BD159" i="4" s="1"/>
  <c r="AY15" i="4"/>
  <c r="BC6" i="4" a="1"/>
  <c r="BC6" i="4" s="1"/>
  <c r="BC85" i="4" a="1"/>
  <c r="BC85" i="4" s="1"/>
  <c r="BC222" i="4" a="1"/>
  <c r="BC222" i="4" s="1"/>
  <c r="AY77" i="4"/>
  <c r="AW151" i="4"/>
  <c r="BC191" i="4" a="1"/>
  <c r="BC191" i="4" s="1"/>
  <c r="AX105" i="4"/>
  <c r="BD93" i="4" a="1"/>
  <c r="BD93" i="4" s="1"/>
  <c r="AY220" i="4"/>
  <c r="BD73" i="4" a="1"/>
  <c r="BD73" i="4" s="1"/>
  <c r="BA200" i="4"/>
  <c r="AW124" i="4"/>
  <c r="BA128" i="4"/>
  <c r="AZ23" i="4"/>
  <c r="AX169" i="4"/>
  <c r="BA189" i="4"/>
  <c r="AW146" i="4"/>
  <c r="AX108" i="4"/>
  <c r="AZ24" i="4"/>
  <c r="BC143" i="4" a="1"/>
  <c r="BC143" i="4" s="1"/>
  <c r="BD34" i="4" a="1"/>
  <c r="BD34" i="4" s="1"/>
  <c r="AZ240" i="4"/>
  <c r="AW165" i="4"/>
  <c r="AY165" i="4"/>
  <c r="AX18" i="4"/>
  <c r="AY176" i="4"/>
  <c r="AX54" i="4"/>
  <c r="BD194" i="4" a="1"/>
  <c r="BD194" i="4" s="1"/>
  <c r="AZ38" i="4"/>
  <c r="AX212" i="4"/>
  <c r="AW187" i="4"/>
  <c r="AZ204" i="4"/>
  <c r="AX106" i="4"/>
  <c r="BD54" i="4" a="1"/>
  <c r="BD54" i="4" s="1"/>
  <c r="BD182" i="4" a="1"/>
  <c r="BD182" i="4" s="1"/>
  <c r="BD66" i="4" a="1"/>
  <c r="BD66" i="4" s="1"/>
  <c r="AX236" i="4"/>
  <c r="BA76" i="4"/>
  <c r="BC16" i="4" a="1"/>
  <c r="BC16" i="4" s="1"/>
  <c r="BA140" i="4"/>
  <c r="AW182" i="4"/>
  <c r="AX87" i="4"/>
  <c r="BC78" i="4" a="1"/>
  <c r="BC78" i="4" s="1"/>
  <c r="AX214" i="4"/>
  <c r="BA119" i="4"/>
  <c r="AZ192" i="4"/>
  <c r="AZ93" i="4"/>
  <c r="AY99" i="4"/>
  <c r="BD145" i="4" a="1"/>
  <c r="BD145" i="4" s="1"/>
  <c r="AW189" i="4"/>
  <c r="BA177" i="4"/>
  <c r="BC40" i="4" a="1"/>
  <c r="BC40" i="4" s="1"/>
  <c r="BC177" i="4" a="1"/>
  <c r="BC177" i="4" s="1"/>
  <c r="AY7" i="4"/>
  <c r="BA21" i="4"/>
  <c r="AX151" i="4"/>
  <c r="BA238" i="4"/>
  <c r="BA242" i="4"/>
  <c r="AX225" i="4"/>
  <c r="BA141" i="4"/>
  <c r="BC150" i="4" a="1"/>
  <c r="BC150" i="4" s="1"/>
  <c r="BC197" i="4" a="1"/>
  <c r="BC197" i="4" s="1"/>
  <c r="AW79" i="4"/>
  <c r="BD5" i="4" a="1"/>
  <c r="BD5" i="4" s="1"/>
  <c r="BC189" i="4" a="1"/>
  <c r="BC189" i="4" s="1"/>
  <c r="AY162" i="4"/>
  <c r="BA223" i="4"/>
  <c r="AW140" i="4"/>
  <c r="BA85" i="4"/>
  <c r="BD237" i="4" a="1"/>
  <c r="BD237" i="4" s="1"/>
  <c r="BA218" i="4"/>
  <c r="BC106" i="4" a="1"/>
  <c r="BC106" i="4" s="1"/>
  <c r="AZ222" i="4"/>
  <c r="BA104" i="4"/>
  <c r="AY236" i="4"/>
  <c r="BC47" i="4" a="1"/>
  <c r="BC47" i="4" s="1"/>
  <c r="AW71" i="4"/>
  <c r="BA52" i="4"/>
  <c r="AX125" i="4"/>
  <c r="BC209" i="4" a="1"/>
  <c r="BC209" i="4" s="1"/>
  <c r="AZ223" i="4"/>
  <c r="BD148" i="4" a="1"/>
  <c r="BD148" i="4" s="1"/>
  <c r="BC239" i="4" a="1"/>
  <c r="BC239" i="4" s="1"/>
  <c r="AW217" i="4"/>
  <c r="AX229" i="4"/>
  <c r="BA117" i="4"/>
  <c r="AW195" i="4"/>
  <c r="AX217" i="4"/>
  <c r="BC161" i="4" a="1"/>
  <c r="BC161" i="4" s="1"/>
  <c r="BA121" i="4"/>
  <c r="BA20" i="4"/>
  <c r="AX14" i="4"/>
  <c r="AW158" i="4"/>
  <c r="AZ181" i="4"/>
  <c r="BD18" i="4" a="1"/>
  <c r="BD18" i="4" s="1"/>
  <c r="BC176" i="4" a="1"/>
  <c r="BC176" i="4" s="1"/>
  <c r="BA82" i="4"/>
  <c r="AY208" i="4"/>
  <c r="BD68" i="4" a="1"/>
  <c r="BD68" i="4" s="1"/>
  <c r="AW120" i="4"/>
  <c r="BD220" i="4" a="1"/>
  <c r="BD220" i="4" s="1"/>
  <c r="AY159" i="4"/>
  <c r="BA75" i="4"/>
  <c r="AY34" i="4"/>
  <c r="AX45" i="4"/>
  <c r="AY42" i="4"/>
  <c r="AW145" i="4"/>
  <c r="AY137" i="4"/>
  <c r="AW207" i="4"/>
  <c r="AX228" i="4"/>
  <c r="AY149" i="4"/>
  <c r="BD33" i="4" a="1"/>
  <c r="BD33" i="4" s="1"/>
  <c r="AW150" i="4"/>
  <c r="AW39" i="4"/>
  <c r="AZ241" i="4"/>
  <c r="BD27" i="4" a="1"/>
  <c r="BD27" i="4" s="1"/>
  <c r="AX95" i="4"/>
  <c r="AX126" i="4"/>
  <c r="BA33" i="4"/>
  <c r="AW131" i="4"/>
  <c r="BD30" i="4" a="1"/>
  <c r="BD30" i="4" s="1"/>
  <c r="BC67" i="4" a="1"/>
  <c r="BC67" i="4" s="1"/>
  <c r="AW199" i="4"/>
  <c r="BD216" i="4" a="1"/>
  <c r="BD216" i="4" s="1"/>
  <c r="AZ126" i="4"/>
  <c r="AW210" i="4"/>
  <c r="AW228" i="4"/>
  <c r="AX176" i="4"/>
  <c r="BD31" i="4" a="1"/>
  <c r="BD31" i="4" s="1"/>
  <c r="AW85" i="4"/>
  <c r="BC123" i="4" a="1"/>
  <c r="BC123" i="4" s="1"/>
  <c r="AX123" i="4"/>
  <c r="BA239" i="4"/>
  <c r="AW163" i="4"/>
  <c r="AW157" i="4"/>
  <c r="BD97" i="4" a="1"/>
  <c r="BD97" i="4" s="1"/>
  <c r="AY205" i="4"/>
  <c r="AX191" i="4"/>
  <c r="AW87" i="4"/>
  <c r="BC138" i="4" a="1"/>
  <c r="BC138" i="4" s="1"/>
  <c r="BC132" i="4" a="1"/>
  <c r="BC132" i="4" s="1"/>
  <c r="AX147" i="4"/>
  <c r="BA173" i="4"/>
  <c r="BD102" i="4" a="1"/>
  <c r="BD102" i="4" s="1"/>
  <c r="AX131" i="4"/>
  <c r="BA169" i="4"/>
  <c r="AW23" i="4"/>
  <c r="AZ30" i="4"/>
  <c r="BD157" i="4" a="1"/>
  <c r="BD157" i="4" s="1"/>
  <c r="BA168" i="4"/>
  <c r="BC98" i="4" a="1"/>
  <c r="BC98" i="4" s="1"/>
  <c r="AX135" i="4"/>
  <c r="AZ200" i="4"/>
  <c r="AW125" i="4"/>
  <c r="BC94" i="4" a="1"/>
  <c r="BC94" i="4" s="1"/>
  <c r="AY166" i="4"/>
  <c r="AY84" i="4"/>
  <c r="BA89" i="4"/>
  <c r="BD247" i="4" a="1"/>
  <c r="BD247" i="4" s="1"/>
  <c r="AZ48" i="4"/>
  <c r="BA6" i="4"/>
  <c r="AZ87" i="4"/>
  <c r="AZ63" i="4"/>
  <c r="BD162" i="4" a="1"/>
  <c r="BD162" i="4" s="1"/>
  <c r="AY226" i="4"/>
  <c r="BC31" i="4" a="1"/>
  <c r="BC31" i="4" s="1"/>
  <c r="BA172" i="4"/>
  <c r="AW184" i="4"/>
  <c r="BC202" i="4" a="1"/>
  <c r="BC202" i="4" s="1"/>
  <c r="AX37" i="4"/>
  <c r="AX15" i="4"/>
  <c r="BA47" i="4"/>
  <c r="AZ229" i="4"/>
  <c r="BA152" i="4"/>
  <c r="BA222" i="4"/>
  <c r="AY200" i="4"/>
  <c r="AZ72" i="4"/>
  <c r="AZ19" i="4"/>
  <c r="AX127" i="4"/>
  <c r="AY54" i="4"/>
  <c r="AZ102" i="4"/>
  <c r="BD228" i="4" a="1"/>
  <c r="BD228" i="4" s="1"/>
  <c r="AZ233" i="4"/>
  <c r="AX47" i="4"/>
  <c r="AW105" i="4"/>
  <c r="AW9" i="4"/>
  <c r="AZ66" i="4"/>
  <c r="AY244" i="4"/>
  <c r="AY202" i="4"/>
  <c r="AX245" i="4"/>
  <c r="AX9" i="4"/>
  <c r="AY155" i="4"/>
  <c r="AW239" i="4"/>
  <c r="BA49" i="4"/>
  <c r="BA27" i="4"/>
  <c r="BA8" i="4"/>
  <c r="AY63" i="4"/>
  <c r="BC231" i="4" a="1"/>
  <c r="BC231" i="4" s="1"/>
  <c r="BC44" i="4" a="1"/>
  <c r="BC44" i="4" s="1"/>
  <c r="BD213" i="4" a="1"/>
  <c r="BD213" i="4" s="1"/>
  <c r="AZ91" i="4"/>
  <c r="AW50" i="4"/>
  <c r="AX52" i="4"/>
  <c r="AX159" i="4"/>
  <c r="AY94" i="4"/>
  <c r="AY19" i="4"/>
  <c r="AY229" i="4"/>
  <c r="AZ112" i="4"/>
  <c r="BA100" i="4"/>
  <c r="BA120" i="4"/>
  <c r="AY110" i="4"/>
  <c r="AZ243" i="4"/>
  <c r="BC208" i="4" a="1"/>
  <c r="BC208" i="4" s="1"/>
  <c r="AY145" i="4"/>
  <c r="BD13" i="4" a="1"/>
  <c r="BD13" i="4" s="1"/>
  <c r="AZ109" i="4"/>
  <c r="AY234" i="4"/>
  <c r="AX68" i="4"/>
  <c r="AX25" i="4"/>
  <c r="AX73" i="4"/>
  <c r="BD48" i="4" a="1"/>
  <c r="BD48" i="4" s="1"/>
  <c r="BC153" i="4" a="1"/>
  <c r="BC153" i="4" s="1"/>
  <c r="AY16" i="4"/>
  <c r="BC220" i="4" a="1"/>
  <c r="BC220" i="4" s="1"/>
  <c r="BA50" i="4"/>
  <c r="AY125" i="4"/>
  <c r="AY59" i="4"/>
  <c r="BD11" i="4" a="1"/>
  <c r="BD11" i="4" s="1"/>
  <c r="AX41" i="4"/>
  <c r="AZ26" i="4"/>
  <c r="BD85" i="4" a="1"/>
  <c r="BD85" i="4" s="1"/>
  <c r="AZ10" i="4"/>
  <c r="AY246" i="4"/>
  <c r="AZ199" i="4"/>
  <c r="AW139" i="4"/>
  <c r="AX34" i="4"/>
  <c r="AZ177" i="4"/>
  <c r="BD44" i="4" a="1"/>
  <c r="BD44" i="4" s="1"/>
  <c r="AW25" i="4"/>
  <c r="AW218" i="4"/>
  <c r="AW94" i="4"/>
  <c r="AZ207" i="4"/>
  <c r="BA99" i="4"/>
  <c r="BC152" i="4" a="1"/>
  <c r="BC152" i="4" s="1"/>
  <c r="BA150" i="4"/>
  <c r="BD6" i="4" a="1"/>
  <c r="BD6" i="4" s="1"/>
  <c r="BA92" i="4"/>
  <c r="AX179" i="4"/>
  <c r="AW234" i="4"/>
  <c r="AZ189" i="4"/>
  <c r="AW198" i="4"/>
  <c r="BA126" i="4"/>
  <c r="AX86" i="4"/>
  <c r="AY40" i="4"/>
  <c r="AZ78" i="4"/>
  <c r="AY26" i="4"/>
  <c r="BA118" i="4"/>
  <c r="AZ227" i="4"/>
  <c r="AX44" i="4"/>
  <c r="BD83" i="4" a="1"/>
  <c r="BD83" i="4" s="1"/>
  <c r="BC14" i="4" a="1"/>
  <c r="BC14" i="4" s="1"/>
  <c r="BA58" i="4"/>
  <c r="BD29" i="4" a="1"/>
  <c r="BD29" i="4" s="1"/>
  <c r="BD203" i="4" a="1"/>
  <c r="BD203" i="4" s="1"/>
  <c r="AZ186" i="4"/>
  <c r="AZ211" i="4"/>
  <c r="AY45" i="4"/>
  <c r="BA245" i="4"/>
  <c r="AY241" i="4"/>
  <c r="AX243" i="4"/>
  <c r="BC216" i="4" a="1"/>
  <c r="BC216" i="4" s="1"/>
  <c r="AZ33" i="4"/>
  <c r="BD89" i="4" a="1"/>
  <c r="BD89" i="4" s="1"/>
  <c r="BD164" i="4" a="1"/>
  <c r="BD164" i="4" s="1"/>
  <c r="AX167" i="4"/>
  <c r="AW223" i="4"/>
  <c r="AZ172" i="4"/>
  <c r="AW37" i="4"/>
  <c r="AZ167" i="4"/>
  <c r="BC230" i="4" a="1"/>
  <c r="BC230" i="4" s="1"/>
  <c r="AW242" i="4"/>
  <c r="BD207" i="4" a="1"/>
  <c r="BD207" i="4" s="1"/>
  <c r="BA176" i="4"/>
  <c r="BD169" i="4" a="1"/>
  <c r="BD169" i="4" s="1"/>
  <c r="AZ210" i="4"/>
  <c r="AW108" i="4"/>
  <c r="AY138" i="4"/>
  <c r="AY49" i="4"/>
  <c r="AW148" i="4"/>
  <c r="AZ104" i="4"/>
  <c r="AX237" i="4"/>
  <c r="AW77" i="4"/>
  <c r="AY132" i="4"/>
  <c r="AW113" i="4"/>
  <c r="BD191" i="4" a="1"/>
  <c r="BD191" i="4" s="1"/>
  <c r="BD72" i="4" a="1"/>
  <c r="BD72" i="4" s="1"/>
  <c r="BD137" i="4" a="1"/>
  <c r="BD137" i="4" s="1"/>
  <c r="AW134" i="4"/>
  <c r="AY12" i="4"/>
  <c r="AY124" i="4"/>
  <c r="BC233" i="4" a="1"/>
  <c r="BC233" i="4" s="1"/>
  <c r="AY50" i="4"/>
  <c r="AZ36" i="4"/>
  <c r="BA15" i="4"/>
  <c r="BC201" i="4" a="1"/>
  <c r="BC201" i="4" s="1"/>
  <c r="BD32" i="4" a="1"/>
  <c r="BD32" i="4" s="1"/>
  <c r="BC173" i="4" a="1"/>
  <c r="BC173" i="4" s="1"/>
  <c r="AZ29" i="4"/>
  <c r="AY238" i="4"/>
  <c r="AZ74" i="4"/>
  <c r="AW142" i="4"/>
  <c r="AW57" i="4"/>
  <c r="BD134" i="4" a="1"/>
  <c r="BD134" i="4" s="1"/>
  <c r="BC34" i="4" a="1"/>
  <c r="BC34" i="4" s="1"/>
  <c r="BC57" i="4" a="1"/>
  <c r="BC57" i="4" s="1"/>
  <c r="AX90" i="4"/>
  <c r="AZ221" i="4"/>
  <c r="AY18" i="4"/>
  <c r="BA109" i="4"/>
  <c r="AW53" i="4"/>
  <c r="AZ106" i="4"/>
  <c r="AZ247" i="4"/>
  <c r="BA123" i="4"/>
  <c r="AW176" i="4"/>
  <c r="BA22" i="4"/>
  <c r="AZ39" i="4"/>
  <c r="BA83" i="4"/>
  <c r="AY65" i="4"/>
  <c r="BC162" i="4" a="1"/>
  <c r="BC162" i="4" s="1"/>
  <c r="BC103" i="4" a="1"/>
  <c r="BC103" i="4" s="1"/>
  <c r="AX65" i="4"/>
  <c r="AW97" i="4"/>
  <c r="AW60" i="4"/>
  <c r="AY68" i="4"/>
  <c r="BD139" i="4" a="1"/>
  <c r="BD139" i="4" s="1"/>
  <c r="AY228" i="4"/>
  <c r="AW35" i="4"/>
  <c r="AW45" i="4"/>
  <c r="BD221" i="4" a="1"/>
  <c r="BD221" i="4" s="1"/>
  <c r="AX53" i="4"/>
  <c r="BA188" i="4"/>
  <c r="BD229" i="4" a="1"/>
  <c r="BD229" i="4" s="1"/>
  <c r="AX132" i="4"/>
  <c r="AY123" i="4"/>
  <c r="BC52" i="4" a="1"/>
  <c r="BC52" i="4" s="1"/>
  <c r="AX61" i="4"/>
  <c r="AZ225" i="4"/>
  <c r="BC93" i="4" a="1"/>
  <c r="BC93" i="4" s="1"/>
  <c r="AY180" i="4"/>
  <c r="AX78" i="4"/>
  <c r="BC164" i="4" a="1"/>
  <c r="BC164" i="4" s="1"/>
  <c r="AW153" i="4"/>
  <c r="AW221" i="4"/>
  <c r="AZ97" i="4"/>
  <c r="AY24" i="4"/>
  <c r="AW238" i="4"/>
  <c r="AZ228" i="4"/>
  <c r="BC215" i="4" a="1"/>
  <c r="BC215" i="4" s="1"/>
  <c r="AX51" i="4"/>
  <c r="AY86" i="4"/>
  <c r="BA26" i="4"/>
  <c r="BA179" i="4"/>
  <c r="AW236" i="4"/>
  <c r="AY106" i="4"/>
  <c r="AX27" i="4"/>
  <c r="BC136" i="4" a="1"/>
  <c r="BC136" i="4" s="1"/>
  <c r="BA229" i="4"/>
  <c r="BA195" i="4"/>
  <c r="BC117" i="4" a="1"/>
  <c r="BC117" i="4" s="1"/>
  <c r="AY133" i="4"/>
  <c r="AZ25" i="4"/>
  <c r="BA43" i="4"/>
  <c r="BD243" i="4" a="1"/>
  <c r="BD243" i="4" s="1"/>
  <c r="AY139" i="4"/>
  <c r="BA96" i="4"/>
  <c r="BA61" i="4"/>
  <c r="BC77" i="4" a="1"/>
  <c r="BC77" i="4" s="1"/>
  <c r="AX200" i="4"/>
  <c r="BD20" i="4" a="1"/>
  <c r="BD20" i="4" s="1"/>
  <c r="AW31" i="4"/>
  <c r="BD183" i="4" a="1"/>
  <c r="BD183" i="4" s="1"/>
  <c r="AY92" i="4"/>
  <c r="BC81" i="4" a="1"/>
  <c r="BC81" i="4" s="1"/>
  <c r="BD211" i="4" a="1"/>
  <c r="BD211" i="4" s="1"/>
  <c r="BD214" i="4" a="1"/>
  <c r="BD214" i="4" s="1"/>
  <c r="AW22" i="4"/>
  <c r="AW220" i="4"/>
  <c r="BD227" i="4" a="1"/>
  <c r="BD227" i="4" s="1"/>
  <c r="AX82" i="4"/>
  <c r="AW76" i="4"/>
  <c r="AY27" i="4"/>
  <c r="AY88" i="4"/>
  <c r="BC163" i="4" a="1"/>
  <c r="BC163" i="4" s="1"/>
  <c r="AZ214" i="4"/>
  <c r="BC240" i="4" a="1"/>
  <c r="BC240" i="4" s="1"/>
  <c r="AY142" i="4"/>
  <c r="BA224" i="4"/>
  <c r="AX40" i="4"/>
  <c r="BC100" i="4" a="1"/>
  <c r="BC100" i="4" s="1"/>
  <c r="BC232" i="4" a="1"/>
  <c r="BC232" i="4" s="1"/>
  <c r="BA56" i="4"/>
  <c r="AW99" i="4"/>
  <c r="BC29" i="4" a="1"/>
  <c r="BC29" i="4" s="1"/>
  <c r="BD199" i="4" a="1"/>
  <c r="BD199" i="4" s="1"/>
  <c r="AZ89" i="4"/>
  <c r="AX138" i="4"/>
  <c r="AZ114" i="4"/>
  <c r="BC188" i="4" a="1"/>
  <c r="BC188" i="4" s="1"/>
  <c r="AZ121" i="4"/>
  <c r="AX16" i="4"/>
  <c r="BA11" i="4"/>
  <c r="AZ59" i="4"/>
  <c r="AZ152" i="4"/>
  <c r="AZ88" i="4"/>
  <c r="AZ82" i="4"/>
  <c r="AW231" i="4"/>
  <c r="AY233" i="4"/>
  <c r="AW138" i="4"/>
  <c r="AY128" i="4"/>
  <c r="AY222" i="4"/>
  <c r="BC229" i="4" a="1"/>
  <c r="BC229" i="4" s="1"/>
  <c r="AZ77" i="4"/>
  <c r="AY143" i="4"/>
  <c r="BA23" i="4"/>
  <c r="BD176" i="4" a="1"/>
  <c r="BD176" i="4" s="1"/>
  <c r="AX156" i="4"/>
  <c r="AY196" i="4"/>
  <c r="AY239" i="4"/>
  <c r="BD136" i="4" a="1"/>
  <c r="BD136" i="4" s="1"/>
  <c r="AZ185" i="4"/>
  <c r="AZ37" i="4"/>
  <c r="AW32" i="4"/>
  <c r="AX142" i="4"/>
  <c r="AW98" i="4"/>
  <c r="AX70" i="4"/>
  <c r="BC118" i="4" a="1"/>
  <c r="BC118" i="4" s="1"/>
  <c r="BA68" i="4"/>
  <c r="BD91" i="4" a="1"/>
  <c r="BD91" i="4" s="1"/>
  <c r="BC71" i="4" a="1"/>
  <c r="BC71" i="4" s="1"/>
  <c r="AZ226" i="4"/>
  <c r="AZ117" i="4"/>
  <c r="AX49" i="4"/>
  <c r="BD26" i="4" a="1"/>
  <c r="BD26" i="4" s="1"/>
  <c r="BA240" i="4"/>
  <c r="AY218" i="4"/>
  <c r="BD94" i="4" a="1"/>
  <c r="BD94" i="4" s="1"/>
  <c r="AZ153" i="4"/>
  <c r="AY90" i="4"/>
  <c r="BA147" i="4"/>
  <c r="BC32" i="4" a="1"/>
  <c r="BC32" i="4" s="1"/>
  <c r="BD206" i="4" a="1"/>
  <c r="BD206" i="4" s="1"/>
  <c r="AZ158" i="4"/>
  <c r="AZ184" i="4"/>
  <c r="BA161" i="4"/>
  <c r="BC225" i="4" a="1"/>
  <c r="BC225" i="4" s="1"/>
  <c r="AX154" i="4"/>
  <c r="BD50" i="4" a="1"/>
  <c r="BD50" i="4" s="1"/>
  <c r="AW229" i="4"/>
  <c r="AW160" i="4"/>
  <c r="BA227" i="4"/>
  <c r="BD55" i="4" a="1"/>
  <c r="BD55" i="4" s="1"/>
  <c r="AW68" i="4"/>
  <c r="AZ115" i="4"/>
  <c r="AW104" i="4"/>
  <c r="BD51" i="4" a="1"/>
  <c r="BD51" i="4" s="1"/>
  <c r="BD222" i="4" a="1"/>
  <c r="BD222" i="4" s="1"/>
  <c r="BD38" i="4" a="1"/>
  <c r="BD38" i="4" s="1"/>
  <c r="AW129" i="4"/>
  <c r="AX121" i="4"/>
  <c r="BC96" i="4" a="1"/>
  <c r="BC96" i="4" s="1"/>
  <c r="AY55" i="4"/>
  <c r="AZ16" i="4"/>
  <c r="BC53" i="4" a="1"/>
  <c r="BC53" i="4" s="1"/>
  <c r="AY144" i="4"/>
  <c r="BC10" i="4" a="1"/>
  <c r="BC10" i="4" s="1"/>
  <c r="AW110" i="4"/>
  <c r="AW89" i="4"/>
  <c r="AW72" i="4"/>
  <c r="BD10" i="4" a="1"/>
  <c r="BD10" i="4" s="1"/>
  <c r="BD165" i="4" a="1"/>
  <c r="BD165" i="4" s="1"/>
  <c r="AW186" i="4"/>
  <c r="AZ129" i="4"/>
  <c r="AZ180" i="4"/>
  <c r="AX144" i="4"/>
  <c r="AW16" i="4"/>
  <c r="AX234" i="4"/>
  <c r="AW102" i="4"/>
  <c r="BC211" i="4" a="1"/>
  <c r="BC211" i="4" s="1"/>
  <c r="BD184" i="4" a="1"/>
  <c r="BD184" i="4" s="1"/>
  <c r="BD140" i="4" a="1"/>
  <c r="BD140" i="4" s="1"/>
  <c r="BD190" i="4" a="1"/>
  <c r="BD190" i="4" s="1"/>
  <c r="BA91" i="4"/>
  <c r="BA129" i="4"/>
  <c r="AZ151" i="4"/>
  <c r="BD108" i="4" a="1"/>
  <c r="BD108" i="4" s="1"/>
  <c r="AW5" i="4"/>
  <c r="AY23" i="4"/>
  <c r="BD177" i="4" a="1"/>
  <c r="BD177" i="4" s="1"/>
  <c r="BC33" i="4" a="1"/>
  <c r="BC33" i="4" s="1"/>
  <c r="BA199" i="4"/>
  <c r="AW17" i="4"/>
  <c r="AY9" i="4"/>
  <c r="AX146" i="4"/>
  <c r="BD152" i="4" a="1"/>
  <c r="BD152" i="4" s="1"/>
  <c r="AX112" i="4"/>
  <c r="BA247" i="4"/>
  <c r="BD82" i="4" a="1"/>
  <c r="BD82" i="4" s="1"/>
  <c r="BC101" i="4" a="1"/>
  <c r="BC101" i="4" s="1"/>
  <c r="AZ55" i="4"/>
  <c r="BC179" i="4" a="1"/>
  <c r="BC179" i="4" s="1"/>
  <c r="AZ218" i="4"/>
  <c r="AX220" i="4"/>
  <c r="AY168" i="4"/>
  <c r="BD146" i="4" a="1"/>
  <c r="BD146" i="4" s="1"/>
  <c r="BD8" i="4" a="1"/>
  <c r="BD8" i="4" s="1"/>
  <c r="AX76" i="4"/>
  <c r="AX165" i="4"/>
  <c r="AY191" i="4"/>
  <c r="AY127" i="4"/>
  <c r="BA194" i="4"/>
  <c r="AX39" i="4"/>
  <c r="BA25" i="4"/>
  <c r="AW62" i="4"/>
  <c r="AW135" i="4"/>
  <c r="AZ165" i="4"/>
  <c r="BA136" i="4"/>
  <c r="BD168" i="4" a="1"/>
  <c r="BD168" i="4" s="1"/>
  <c r="AX74" i="4"/>
  <c r="AX85" i="4"/>
  <c r="BA202" i="4"/>
  <c r="BC24" i="4" a="1"/>
  <c r="BC24" i="4" s="1"/>
  <c r="BD225" i="4" a="1"/>
  <c r="BD225" i="4" s="1"/>
  <c r="BA73" i="4"/>
  <c r="BA214" i="4"/>
  <c r="BA234" i="4"/>
  <c r="AX22" i="4"/>
  <c r="AZ139" i="4"/>
  <c r="BC184" i="4" a="1"/>
  <c r="BC184" i="4" s="1"/>
  <c r="BC217" i="4" a="1"/>
  <c r="BC217" i="4" s="1"/>
  <c r="BD153" i="4" a="1"/>
  <c r="BD153" i="4" s="1"/>
  <c r="BD117" i="4" a="1"/>
  <c r="BD117" i="4" s="1"/>
  <c r="AY89" i="4"/>
  <c r="BA80" i="4"/>
  <c r="AY67" i="4"/>
  <c r="AZ150" i="4"/>
  <c r="AW83" i="4"/>
  <c r="BD212" i="4" a="1"/>
  <c r="BD212" i="4" s="1"/>
  <c r="BD179" i="4" a="1"/>
  <c r="BD179" i="4" s="1"/>
  <c r="AZ213" i="4"/>
  <c r="AY146" i="4"/>
  <c r="BC114" i="4" a="1"/>
  <c r="BC114" i="4" s="1"/>
  <c r="AW24" i="4"/>
  <c r="BD23" i="4" a="1"/>
  <c r="BD23" i="4" s="1"/>
  <c r="AY107" i="4"/>
  <c r="AX224" i="4"/>
  <c r="AY195" i="4"/>
  <c r="AZ160" i="4"/>
  <c r="AW127" i="4"/>
  <c r="AX11" i="4"/>
  <c r="BD46" i="4" a="1"/>
  <c r="BD46" i="4" s="1"/>
  <c r="AY140" i="4"/>
  <c r="AW43" i="4"/>
  <c r="BA243" i="4"/>
  <c r="AY136" i="4"/>
  <c r="BD170" i="4" a="1"/>
  <c r="BD170" i="4" s="1"/>
  <c r="BC21" i="4" a="1"/>
  <c r="BC21" i="4" s="1"/>
  <c r="BA158" i="4"/>
  <c r="AW6" i="4"/>
  <c r="AY5" i="4"/>
  <c r="AW74" i="4"/>
  <c r="BA228" i="4"/>
  <c r="BA221" i="4"/>
  <c r="AX160" i="4"/>
  <c r="BD16" i="4" a="1"/>
  <c r="BD16" i="4" s="1"/>
  <c r="AW137" i="4"/>
  <c r="AZ137" i="4"/>
  <c r="AY46" i="4"/>
  <c r="BD28" i="4" a="1"/>
  <c r="BD28" i="4" s="1"/>
  <c r="BA186" i="4"/>
  <c r="AX207" i="4"/>
  <c r="BC109" i="4" a="1"/>
  <c r="BC109" i="4" s="1"/>
  <c r="AY52" i="4"/>
  <c r="BD132" i="4" a="1"/>
  <c r="BD132" i="4" s="1"/>
  <c r="BA57" i="4"/>
  <c r="BD235" i="4" a="1"/>
  <c r="BD235" i="4" s="1"/>
  <c r="BC97" i="4" a="1"/>
  <c r="BC97" i="4" s="1"/>
  <c r="BA155" i="4"/>
  <c r="AZ245" i="4"/>
  <c r="BA191" i="4"/>
  <c r="BC95" i="4" a="1"/>
  <c r="BC95" i="4" s="1"/>
  <c r="AZ54" i="4"/>
  <c r="AZ191" i="4"/>
  <c r="BD67" i="4" a="1"/>
  <c r="BD67" i="4" s="1"/>
  <c r="BC58" i="4" a="1"/>
  <c r="BC58" i="4" s="1"/>
  <c r="AW29" i="4"/>
  <c r="AX141" i="4"/>
  <c r="AY225" i="4"/>
  <c r="AX30" i="4"/>
  <c r="BD70" i="4" a="1"/>
  <c r="BD70" i="4" s="1"/>
  <c r="AY118" i="4"/>
  <c r="AW216" i="4"/>
  <c r="AZ83" i="4"/>
  <c r="AX72" i="4"/>
  <c r="AW208" i="4"/>
  <c r="AX20" i="4"/>
  <c r="AY129" i="4"/>
  <c r="BA162" i="4"/>
  <c r="AX6" i="4"/>
  <c r="AX98" i="4"/>
  <c r="AY175" i="4"/>
  <c r="BD150" i="4" a="1"/>
  <c r="BD150" i="4" s="1"/>
  <c r="AW34" i="4"/>
  <c r="AX130" i="4"/>
  <c r="AX206" i="4"/>
  <c r="AX216" i="4"/>
  <c r="BA16" i="4"/>
  <c r="AX62" i="4"/>
  <c r="AX96" i="4"/>
  <c r="AY81" i="4"/>
  <c r="BD248" i="4" a="1"/>
  <c r="BD248" i="4" s="1"/>
  <c r="BD87" i="4" a="1"/>
  <c r="BD87" i="4" s="1"/>
  <c r="AX101" i="4"/>
  <c r="AW92" i="4"/>
  <c r="BD21" i="4" a="1"/>
  <c r="BD21" i="4" s="1"/>
  <c r="BA94" i="4"/>
  <c r="BA112" i="4"/>
  <c r="AX172" i="4"/>
  <c r="AW36" i="4"/>
  <c r="AY120" i="4"/>
  <c r="BC175" i="4" a="1"/>
  <c r="BC175" i="4" s="1"/>
  <c r="AX128" i="4"/>
  <c r="BD209" i="4" a="1"/>
  <c r="BD209" i="4" s="1"/>
  <c r="AY36" i="4"/>
  <c r="BA124" i="4"/>
  <c r="AZ149" i="4"/>
  <c r="AY248" i="4"/>
  <c r="BD107" i="4" a="1"/>
  <c r="BD107" i="4" s="1"/>
  <c r="BA111" i="4"/>
  <c r="AZ32" i="4"/>
  <c r="AZ43" i="4"/>
  <c r="AY190" i="4"/>
  <c r="BA71" i="4"/>
  <c r="AY206" i="4"/>
  <c r="AZ119" i="4"/>
  <c r="BD37" i="4" a="1"/>
  <c r="BD37" i="4" s="1"/>
  <c r="AY160" i="4"/>
  <c r="AZ71" i="4"/>
  <c r="AX232" i="4"/>
  <c r="AY207" i="4"/>
  <c r="BD58" i="4" a="1"/>
  <c r="BD58" i="4" s="1"/>
  <c r="AZ5" i="4"/>
  <c r="AY198" i="4"/>
  <c r="BA154" i="4"/>
  <c r="BD128" i="4" a="1"/>
  <c r="BD128" i="4" s="1"/>
  <c r="AX158" i="4"/>
  <c r="BC119" i="4" a="1"/>
  <c r="BC119" i="4" s="1"/>
  <c r="BD232" i="4" a="1"/>
  <c r="BD232" i="4" s="1"/>
  <c r="BD41" i="4" a="1"/>
  <c r="BD41" i="4" s="1"/>
  <c r="BA235" i="4"/>
  <c r="BC48" i="4" a="1"/>
  <c r="BC48" i="4" s="1"/>
  <c r="BD181" i="4" a="1"/>
  <c r="BD181" i="4" s="1"/>
  <c r="AX94" i="4"/>
  <c r="BD120" i="4" a="1"/>
  <c r="BD120" i="4" s="1"/>
  <c r="BC228" i="4" a="1"/>
  <c r="BC228" i="4" s="1"/>
  <c r="AW173" i="4"/>
  <c r="BC154" i="4" a="1"/>
  <c r="BC154" i="4" s="1"/>
  <c r="BC180" i="4" a="1"/>
  <c r="BC180" i="4" s="1"/>
  <c r="AZ47" i="4"/>
  <c r="AY13" i="4"/>
  <c r="AX116" i="4"/>
  <c r="AX173" i="4"/>
  <c r="AZ28" i="4"/>
  <c r="AZ202" i="4"/>
  <c r="AZ205" i="4"/>
  <c r="BC133" i="4" a="1"/>
  <c r="BC133" i="4" s="1"/>
  <c r="BC171" i="4" a="1"/>
  <c r="BC171" i="4" s="1"/>
  <c r="AY121" i="4"/>
  <c r="BC204" i="4" a="1"/>
  <c r="BC204" i="4" s="1"/>
  <c r="AW121" i="4"/>
  <c r="AW14" i="4"/>
  <c r="AY32" i="4"/>
  <c r="AZ188" i="4"/>
  <c r="BD75" i="4" a="1"/>
  <c r="BD75" i="4" s="1"/>
  <c r="AX163" i="4"/>
  <c r="BD126" i="4" a="1"/>
  <c r="BD126" i="4" s="1"/>
  <c r="BC59" i="4" a="1"/>
  <c r="BC59" i="4" s="1"/>
  <c r="BD236" i="4" a="1"/>
  <c r="BD236" i="4" s="1"/>
  <c r="BA78" i="4"/>
  <c r="AY61" i="4"/>
  <c r="AY150" i="4"/>
  <c r="BC174" i="4" a="1"/>
  <c r="BC174" i="4" s="1"/>
  <c r="BD185" i="4" a="1"/>
  <c r="BD185" i="4" s="1"/>
  <c r="BA44" i="4"/>
  <c r="BC90" i="4" a="1"/>
  <c r="BC90" i="4" s="1"/>
  <c r="AW20" i="4"/>
  <c r="BD42" i="4" a="1"/>
  <c r="BD42" i="4" s="1"/>
  <c r="BD84" i="4" a="1"/>
  <c r="BD84" i="4" s="1"/>
  <c r="BA219" i="4"/>
  <c r="AW19" i="4"/>
  <c r="AW13" i="4"/>
  <c r="AW30" i="4"/>
  <c r="BD100" i="4" a="1"/>
  <c r="BD100" i="4" s="1"/>
  <c r="BC248" i="4" a="1"/>
  <c r="BC248" i="4" s="1"/>
  <c r="BD114" i="4" a="1"/>
  <c r="BD114" i="4" s="1"/>
  <c r="AY126" i="4"/>
  <c r="BA127" i="4"/>
  <c r="AY85" i="4"/>
  <c r="AW174" i="4"/>
  <c r="AW64" i="4"/>
  <c r="BD39" i="4" a="1"/>
  <c r="BD39" i="4" s="1"/>
  <c r="AX199" i="4"/>
  <c r="AZ190" i="4"/>
  <c r="AW183" i="4"/>
  <c r="BD219" i="4" a="1"/>
  <c r="BD219" i="4" s="1"/>
  <c r="AW147" i="4"/>
  <c r="AX203" i="4"/>
  <c r="BD231" i="4" a="1"/>
  <c r="BD231" i="4" s="1"/>
  <c r="AX221" i="4"/>
  <c r="AW107" i="4"/>
  <c r="BD14" i="4" a="1"/>
  <c r="BD14" i="4" s="1"/>
  <c r="AY167" i="4"/>
  <c r="BA215" i="4"/>
  <c r="AX38" i="4"/>
  <c r="AX115" i="4"/>
  <c r="BA146" i="4"/>
  <c r="AW103" i="4"/>
  <c r="BD99" i="4" a="1"/>
  <c r="BD99" i="4" s="1"/>
  <c r="AW248" i="4"/>
  <c r="BC241" i="4" a="1"/>
  <c r="BC241" i="4" s="1"/>
  <c r="BD210" i="4" a="1"/>
  <c r="BD210" i="4" s="1"/>
  <c r="AY122" i="4"/>
  <c r="AX194" i="4"/>
  <c r="BA211" i="4"/>
  <c r="BD86" i="4" a="1"/>
  <c r="BD86" i="4" s="1"/>
  <c r="AY183" i="4"/>
  <c r="AW214" i="4"/>
  <c r="BC226" i="4" a="1"/>
  <c r="BC226" i="4" s="1"/>
  <c r="AZ52" i="4"/>
  <c r="BC107" i="4" a="1"/>
  <c r="BC107" i="4" s="1"/>
  <c r="AY66" i="4"/>
  <c r="AX56" i="4"/>
  <c r="BC246" i="4" a="1"/>
  <c r="BC246" i="4" s="1"/>
  <c r="AX66" i="4"/>
  <c r="AZ20" i="4"/>
  <c r="AZ86" i="4"/>
  <c r="AZ56" i="4"/>
  <c r="BA13" i="4"/>
  <c r="AZ41" i="4"/>
  <c r="AW51" i="4"/>
  <c r="BA174" i="4"/>
  <c r="AZ132" i="4"/>
  <c r="BC54" i="4" a="1"/>
  <c r="BC54" i="4" s="1"/>
  <c r="BC238" i="4" a="1"/>
  <c r="BC238" i="4" s="1"/>
  <c r="BA212" i="4"/>
  <c r="BD172" i="4" a="1"/>
  <c r="BD172" i="4" s="1"/>
  <c r="BC149" i="4" a="1"/>
  <c r="BC149" i="4" s="1"/>
  <c r="AZ136" i="4"/>
  <c r="AY157" i="4"/>
  <c r="AX210" i="4"/>
  <c r="BD125" i="4" a="1"/>
  <c r="BD125" i="4" s="1"/>
  <c r="AW237" i="4"/>
  <c r="AW8" i="4"/>
  <c r="AZ178" i="4"/>
  <c r="BC218" i="4" a="1"/>
  <c r="BC218" i="4" s="1"/>
  <c r="AZ131" i="4"/>
  <c r="BC148" i="4" a="1"/>
  <c r="BC148" i="4" s="1"/>
  <c r="AZ175" i="4"/>
  <c r="AZ168" i="4"/>
  <c r="BA116" i="4"/>
  <c r="AX79" i="4"/>
  <c r="BA132" i="4"/>
  <c r="AZ144" i="4"/>
  <c r="BC64" i="4" a="1"/>
  <c r="BC64" i="4" s="1"/>
  <c r="AX226" i="4"/>
  <c r="AZ215" i="4"/>
  <c r="AX186" i="4"/>
  <c r="AW109" i="4"/>
  <c r="AZ135" i="4"/>
  <c r="AX233" i="4"/>
  <c r="BD101" i="4" a="1"/>
  <c r="BD101" i="4" s="1"/>
  <c r="BC237" i="4" a="1"/>
  <c r="BC237" i="4" s="1"/>
  <c r="AX139" i="4"/>
  <c r="AW69" i="4"/>
  <c r="AZ244" i="4"/>
  <c r="BA54" i="4"/>
  <c r="BA134" i="4"/>
  <c r="BC51" i="4" a="1"/>
  <c r="BC51" i="4" s="1"/>
  <c r="AZ237" i="4"/>
  <c r="AW82" i="4"/>
  <c r="AY48" i="4"/>
  <c r="AY231" i="4"/>
  <c r="AW152" i="4"/>
  <c r="AY153" i="4"/>
  <c r="BC74" i="4" a="1"/>
  <c r="BC74" i="4" s="1"/>
  <c r="AZ11" i="4"/>
  <c r="AY8" i="4"/>
  <c r="AX113" i="4"/>
  <c r="AW179" i="4"/>
  <c r="BA72" i="4"/>
  <c r="AY203" i="4"/>
  <c r="BD161" i="4" a="1"/>
  <c r="BD161" i="4" s="1"/>
  <c r="AZ173" i="4"/>
  <c r="AY217" i="4"/>
  <c r="AW49" i="4"/>
  <c r="AX175" i="4"/>
  <c r="BD246" i="4" a="1"/>
  <c r="BD246" i="4" s="1"/>
  <c r="AW212" i="4"/>
  <c r="BA232" i="4"/>
  <c r="BA35" i="4"/>
  <c r="AW116" i="4"/>
  <c r="AZ100" i="4"/>
  <c r="AY170" i="4"/>
  <c r="BC13" i="4" a="1"/>
  <c r="BC13" i="4" s="1"/>
  <c r="AZ166" i="4"/>
  <c r="BA246" i="4"/>
  <c r="AX107" i="4"/>
  <c r="AW178" i="4"/>
  <c r="BD215" i="4" a="1"/>
  <c r="BD215" i="4" s="1"/>
  <c r="AZ45" i="4"/>
  <c r="AW203" i="4"/>
  <c r="AW204" i="4"/>
  <c r="BD155" i="4" a="1"/>
  <c r="BD155" i="4" s="1"/>
  <c r="BD119" i="4" a="1"/>
  <c r="BD119" i="4" s="1"/>
  <c r="BC182" i="4" a="1"/>
  <c r="BC182" i="4" s="1"/>
  <c r="BD115" i="4" a="1"/>
  <c r="BD115" i="4" s="1"/>
  <c r="BD49" i="4" a="1"/>
  <c r="BD49" i="4" s="1"/>
  <c r="BA231" i="4"/>
  <c r="AY109" i="4"/>
  <c r="BC172" i="4" a="1"/>
  <c r="BC172" i="4" s="1"/>
  <c r="BD244" i="4" a="1"/>
  <c r="BD244" i="4" s="1"/>
  <c r="BC243" i="4" a="1"/>
  <c r="BC243" i="4" s="1"/>
  <c r="AY33" i="4"/>
  <c r="BA210" i="4"/>
  <c r="AX166" i="4"/>
  <c r="AW40" i="4"/>
  <c r="BC65" i="4" a="1"/>
  <c r="BC65" i="4" s="1"/>
  <c r="BA193" i="4"/>
  <c r="AX31" i="4"/>
  <c r="BC126" i="4" a="1"/>
  <c r="BC126" i="4" s="1"/>
  <c r="AX184" i="4"/>
  <c r="BC86" i="4" a="1"/>
  <c r="BC86" i="4" s="1"/>
  <c r="BC25" i="4" a="1"/>
  <c r="BC25" i="4" s="1"/>
  <c r="BC206" i="4" a="1"/>
  <c r="BC206" i="4" s="1"/>
  <c r="BD57" i="4" a="1"/>
  <c r="BD57" i="4" s="1"/>
  <c r="AW164" i="4"/>
  <c r="BD195" i="4" a="1"/>
  <c r="BD195" i="4" s="1"/>
  <c r="AW168" i="4"/>
  <c r="AX122" i="4"/>
  <c r="AX246" i="4"/>
  <c r="AZ61" i="4"/>
  <c r="BD198" i="4" a="1"/>
  <c r="BD198" i="4" s="1"/>
  <c r="BD65" i="4" a="1"/>
  <c r="BD65" i="4" s="1"/>
  <c r="AX55" i="4"/>
  <c r="BC205" i="4" a="1"/>
  <c r="BC205" i="4" s="1"/>
  <c r="AX193" i="4"/>
  <c r="AX134" i="4"/>
  <c r="BA17" i="4"/>
  <c r="AY21" i="4"/>
  <c r="BC195" i="4" a="1"/>
  <c r="BC195" i="4" s="1"/>
  <c r="BD80" i="4" a="1"/>
  <c r="BD80" i="4" s="1"/>
  <c r="BA167" i="4"/>
  <c r="AW130" i="4"/>
  <c r="AX168" i="4"/>
  <c r="BA14" i="4"/>
  <c r="BA131" i="4"/>
  <c r="AX64" i="4"/>
  <c r="AZ15" i="4"/>
  <c r="BD88" i="4" a="1"/>
  <c r="BD88" i="4" s="1"/>
  <c r="BD173" i="4" a="1"/>
  <c r="BD173" i="4" s="1"/>
  <c r="AX60" i="4"/>
  <c r="BA69" i="4"/>
  <c r="AW46" i="4"/>
  <c r="AZ58" i="4"/>
  <c r="BD240" i="4" a="1"/>
  <c r="BD240" i="4" s="1"/>
  <c r="AZ138" i="4"/>
  <c r="AZ154" i="4"/>
  <c r="BC62" i="4" a="1"/>
  <c r="BC62" i="4" s="1"/>
  <c r="AX28" i="4"/>
  <c r="BA55" i="4"/>
  <c r="AW219" i="4"/>
  <c r="AX196" i="4"/>
  <c r="AY184" i="4"/>
  <c r="BC127" i="4" a="1"/>
  <c r="BC127" i="4" s="1"/>
  <c r="AW227" i="4"/>
  <c r="AY210" i="4"/>
  <c r="AX84" i="4"/>
  <c r="AY163" i="4"/>
  <c r="AX8" i="4"/>
  <c r="AY96" i="4"/>
  <c r="AX248" i="4"/>
  <c r="AY214" i="4"/>
  <c r="BC120" i="4" a="1"/>
  <c r="BC120" i="4" s="1"/>
  <c r="BA192" i="4"/>
  <c r="AZ179" i="4"/>
  <c r="BC223" i="4" a="1"/>
  <c r="BC223" i="4" s="1"/>
  <c r="AX152" i="4"/>
  <c r="AX137" i="4"/>
  <c r="AZ157" i="4"/>
  <c r="AX171" i="4"/>
  <c r="AW95" i="4"/>
  <c r="AY97" i="4"/>
  <c r="AW205" i="4"/>
  <c r="BC128" i="4" a="1"/>
  <c r="BC128" i="4" s="1"/>
  <c r="AW12" i="4"/>
  <c r="AX242" i="4"/>
  <c r="AX104" i="4"/>
  <c r="AZ13" i="4"/>
  <c r="AY151" i="4"/>
  <c r="AZ34" i="4"/>
  <c r="BA159" i="4"/>
  <c r="BA165" i="4"/>
  <c r="BD122" i="4" a="1"/>
  <c r="BD122" i="4" s="1"/>
  <c r="BA29" i="4"/>
  <c r="AY108" i="4"/>
  <c r="BA149" i="4"/>
  <c r="AZ51" i="4"/>
  <c r="AZ235" i="4"/>
  <c r="AX183" i="4"/>
  <c r="AW115" i="4"/>
  <c r="BC221" i="4" a="1"/>
  <c r="BC221" i="4" s="1"/>
  <c r="BA103" i="4"/>
  <c r="BD12" i="4" a="1"/>
  <c r="BD12" i="4" s="1"/>
  <c r="AX103" i="4"/>
  <c r="AX118" i="4"/>
  <c r="AW90" i="4"/>
  <c r="AY114" i="4"/>
  <c r="AX195" i="4"/>
  <c r="AZ44" i="4"/>
  <c r="BD77" i="4" a="1"/>
  <c r="BD77" i="4" s="1"/>
  <c r="AX13" i="4"/>
  <c r="BA106" i="4"/>
  <c r="BC28" i="4" a="1"/>
  <c r="BC28" i="4" s="1"/>
  <c r="AW42" i="4"/>
  <c r="BA205" i="4"/>
  <c r="AW245" i="4"/>
  <c r="AZ143" i="4"/>
  <c r="BA166" i="4"/>
  <c r="BD63" i="4" a="1"/>
  <c r="BD63" i="4" s="1"/>
  <c r="AZ98" i="4"/>
  <c r="AY39" i="4"/>
  <c r="BD131" i="4" a="1"/>
  <c r="BD131" i="4" s="1"/>
  <c r="AY237" i="4"/>
  <c r="BD56" i="4" a="1"/>
  <c r="BD56" i="4" s="1"/>
  <c r="AY187" i="4"/>
  <c r="BD130" i="4" a="1"/>
  <c r="BD130" i="4" s="1"/>
  <c r="BA48" i="4"/>
  <c r="AX157" i="4"/>
  <c r="AY204" i="4"/>
  <c r="AY20" i="4"/>
  <c r="BD197" i="4" a="1"/>
  <c r="BD197" i="4" s="1"/>
  <c r="AX174" i="4"/>
  <c r="AY147" i="4"/>
  <c r="AX181" i="4"/>
  <c r="AX201" i="4"/>
  <c r="AZ123" i="4"/>
  <c r="AW209" i="4"/>
  <c r="AZ111" i="4"/>
  <c r="BC198" i="4" a="1"/>
  <c r="BC198" i="4" s="1"/>
  <c r="BC9" i="4" a="1"/>
  <c r="BC9" i="4" s="1"/>
  <c r="AZ208" i="4"/>
  <c r="AZ176" i="4"/>
  <c r="AY158" i="4"/>
  <c r="AZ196" i="4"/>
  <c r="BC89" i="4" a="1"/>
  <c r="BC89" i="4" s="1"/>
  <c r="BA95" i="4"/>
  <c r="AX124" i="4"/>
  <c r="AW47" i="4"/>
  <c r="BC68" i="4" a="1"/>
  <c r="BC68" i="4" s="1"/>
  <c r="AW78" i="4"/>
  <c r="BA233" i="4"/>
  <c r="AZ46" i="4"/>
  <c r="BD105" i="4" a="1"/>
  <c r="BD105" i="4" s="1"/>
  <c r="BA183" i="4"/>
  <c r="BA28" i="4"/>
  <c r="AX114" i="4"/>
  <c r="AW123" i="4"/>
  <c r="BA40" i="4"/>
  <c r="BD147" i="4" a="1"/>
  <c r="BD147" i="4" s="1"/>
  <c r="AW132" i="4"/>
  <c r="AX7" i="4"/>
  <c r="AZ195" i="4"/>
  <c r="AY224" i="4"/>
  <c r="BC88" i="4" a="1"/>
  <c r="BC88" i="4" s="1"/>
  <c r="BC124" i="4" a="1"/>
  <c r="BC124" i="4" s="1"/>
  <c r="AX164" i="4"/>
  <c r="BD19" i="4" a="1"/>
  <c r="BD19" i="4" s="1"/>
  <c r="AY35" i="4"/>
  <c r="AZ133" i="4"/>
  <c r="AX227" i="4"/>
  <c r="AZ6" i="4"/>
  <c r="BA236" i="4"/>
  <c r="BC113" i="4" a="1"/>
  <c r="BC113" i="4" s="1"/>
  <c r="AX117" i="4"/>
  <c r="BD129" i="4" a="1"/>
  <c r="BD129" i="4" s="1"/>
  <c r="AX219" i="4"/>
  <c r="BA180" i="4"/>
  <c r="BA208" i="4"/>
  <c r="AW225" i="4"/>
  <c r="BD223" i="4" a="1"/>
  <c r="BD223" i="4" s="1"/>
  <c r="BC30" i="4" a="1"/>
  <c r="BC30" i="4" s="1"/>
  <c r="AX177" i="4"/>
  <c r="BA182" i="4"/>
  <c r="BC63" i="4" a="1"/>
  <c r="BC63" i="4" s="1"/>
  <c r="AW96" i="4"/>
  <c r="AX110" i="4"/>
  <c r="BD79" i="4" a="1"/>
  <c r="BD79" i="4" s="1"/>
  <c r="AZ64" i="4"/>
  <c r="AX36" i="4"/>
  <c r="AY115" i="4"/>
  <c r="AX77" i="4"/>
  <c r="BA19" i="4"/>
  <c r="AX71" i="4"/>
  <c r="AZ145" i="4"/>
  <c r="BC43" i="4" a="1"/>
  <c r="BC43" i="4" s="1"/>
  <c r="BC242" i="4" a="1"/>
  <c r="BC242" i="4" s="1"/>
  <c r="AZ161" i="4"/>
  <c r="BD25" i="4" a="1"/>
  <c r="BD25" i="4" s="1"/>
  <c r="AZ80" i="4"/>
  <c r="AW56" i="4"/>
  <c r="AY104" i="4"/>
  <c r="AZ21" i="4"/>
  <c r="BD62" i="4" a="1"/>
  <c r="BD62" i="4" s="1"/>
  <c r="AY69" i="4"/>
  <c r="AZ182" i="4"/>
  <c r="AX211" i="4"/>
  <c r="BC169" i="4" a="1"/>
  <c r="BC169" i="4" s="1"/>
  <c r="AW65" i="4"/>
  <c r="BA36" i="4"/>
  <c r="AY194" i="4"/>
  <c r="AZ220" i="4"/>
  <c r="AZ7" i="4"/>
  <c r="BD178" i="4" a="1"/>
  <c r="BD178" i="4" s="1"/>
  <c r="AX50" i="4"/>
  <c r="BD163" i="4" a="1"/>
  <c r="BD163" i="4" s="1"/>
  <c r="BA64" i="4"/>
  <c r="BC26" i="4" a="1"/>
  <c r="BC26" i="4" s="1"/>
  <c r="BC99" i="4" a="1"/>
  <c r="BC99" i="4" s="1"/>
  <c r="BA156" i="4"/>
  <c r="BA151" i="4"/>
  <c r="AX187" i="4"/>
  <c r="BD154" i="4" a="1"/>
  <c r="BD154" i="4" s="1"/>
  <c r="BC83" i="4" a="1"/>
  <c r="BC83" i="4" s="1"/>
  <c r="AW170" i="4"/>
  <c r="BA88" i="4"/>
  <c r="AZ246" i="4"/>
  <c r="AX204" i="4"/>
  <c r="AX92" i="4"/>
  <c r="BA31" i="4"/>
  <c r="BC18" i="4" a="1"/>
  <c r="BC18" i="4" s="1"/>
  <c r="AX17" i="4"/>
  <c r="AZ193" i="4"/>
  <c r="AW66" i="4"/>
  <c r="AW93" i="4"/>
  <c r="AW159" i="4"/>
  <c r="BC134" i="4" a="1"/>
  <c r="BC134" i="4" s="1"/>
  <c r="AY192" i="4"/>
  <c r="AX46" i="4"/>
  <c r="AX223" i="4"/>
  <c r="BD45" i="4" a="1"/>
  <c r="BD45" i="4" s="1"/>
  <c r="BC121" i="4" a="1"/>
  <c r="BC121" i="4" s="1"/>
  <c r="BA87" i="4"/>
  <c r="AY232" i="4"/>
  <c r="AX185" i="4"/>
  <c r="AX24" i="4"/>
  <c r="BD149" i="4" a="1"/>
  <c r="BD149" i="4" s="1"/>
  <c r="AY87" i="4"/>
  <c r="AW91" i="4"/>
  <c r="AX143" i="4"/>
  <c r="AY174" i="4"/>
  <c r="AZ122" i="4"/>
  <c r="AY91" i="4"/>
  <c r="BA145" i="4"/>
  <c r="AX222" i="4"/>
  <c r="AZ164" i="4"/>
  <c r="AY240" i="4"/>
  <c r="AX5" i="4"/>
  <c r="AW175" i="4"/>
  <c r="BC92" i="4" a="1"/>
  <c r="BC92" i="4" s="1"/>
  <c r="AX81" i="4"/>
  <c r="AX178" i="4"/>
  <c r="AZ169" i="4"/>
  <c r="BD204" i="4" a="1"/>
  <c r="BD204" i="4" s="1"/>
  <c r="BC160" i="4" a="1"/>
  <c r="BC160" i="4" s="1"/>
  <c r="BC60" i="4" a="1"/>
  <c r="BC60" i="4" s="1"/>
  <c r="BC178" i="4" a="1"/>
  <c r="BC178" i="4" s="1"/>
  <c r="BC115" i="4" a="1"/>
  <c r="BC115" i="4" s="1"/>
  <c r="BA216" i="4"/>
  <c r="AY14" i="4"/>
  <c r="BD238" i="4" a="1"/>
  <c r="BD238" i="4" s="1"/>
  <c r="AY60" i="4"/>
  <c r="BD43" i="4" a="1"/>
  <c r="BD43" i="4" s="1"/>
  <c r="AX29" i="4"/>
  <c r="AW141" i="4"/>
  <c r="AX240" i="4"/>
  <c r="AY100" i="4"/>
  <c r="BA39" i="4"/>
  <c r="BC166" i="4" a="1"/>
  <c r="BC166" i="4" s="1"/>
  <c r="AY152" i="4"/>
  <c r="AX162" i="4"/>
  <c r="AW26" i="4"/>
  <c r="BC192" i="4" a="1"/>
  <c r="BC192" i="4" s="1"/>
  <c r="AY75" i="4"/>
  <c r="AY44" i="4"/>
  <c r="BC131" i="4" a="1"/>
  <c r="BC131" i="4" s="1"/>
  <c r="AW88" i="4"/>
  <c r="AW154" i="4"/>
  <c r="AW73" i="4"/>
  <c r="AW202" i="4"/>
  <c r="BC141" i="4" a="1"/>
  <c r="BC141" i="4" s="1"/>
  <c r="AY72" i="4"/>
  <c r="AW44" i="4"/>
  <c r="AZ62" i="4"/>
  <c r="AZ9" i="4"/>
  <c r="AW215" i="4"/>
  <c r="AW48" i="4"/>
  <c r="AZ230" i="4"/>
  <c r="BC203" i="4" a="1"/>
  <c r="BC203" i="4" s="1"/>
  <c r="BC159" i="4" a="1"/>
  <c r="BC159" i="4" s="1"/>
  <c r="BD90" i="4" a="1"/>
  <c r="BD90" i="4" s="1"/>
  <c r="BA198" i="4"/>
  <c r="AW52" i="4"/>
  <c r="BC105" i="4" a="1"/>
  <c r="BC105" i="4" s="1"/>
  <c r="AY199" i="4"/>
  <c r="BC39" i="4" a="1"/>
  <c r="BC39" i="4" s="1"/>
  <c r="BC56" i="4" a="1"/>
  <c r="BC56" i="4" s="1"/>
  <c r="BA108" i="4"/>
  <c r="BD208" i="4" a="1"/>
  <c r="BD208" i="4" s="1"/>
  <c r="BC22" i="4" a="1"/>
  <c r="BC22" i="4" s="1"/>
  <c r="BD78" i="4" a="1"/>
  <c r="BD78" i="4" s="1"/>
  <c r="AW111" i="4"/>
  <c r="AY93" i="4"/>
  <c r="AZ42" i="4"/>
  <c r="AZ128" i="4"/>
  <c r="BD188" i="4" a="1"/>
  <c r="BD188" i="4" s="1"/>
  <c r="AX111" i="4"/>
  <c r="BC144" i="4" a="1"/>
  <c r="BC144" i="4" s="1"/>
  <c r="BC142" i="4" a="1"/>
  <c r="BC142" i="4" s="1"/>
  <c r="AZ232" i="4"/>
  <c r="AZ148" i="4"/>
  <c r="BD64" i="4" a="1"/>
  <c r="BD64" i="4" s="1"/>
  <c r="AY79" i="4"/>
  <c r="BA190" i="4"/>
  <c r="BC194" i="4" a="1"/>
  <c r="BC194" i="4" s="1"/>
  <c r="AY216" i="4"/>
  <c r="BD74" i="4" a="1"/>
  <c r="BD74" i="4" s="1"/>
  <c r="BA77" i="4"/>
  <c r="AY161" i="4"/>
  <c r="BC235" i="4" a="1"/>
  <c r="BC235" i="4" s="1"/>
  <c r="AX57" i="4"/>
  <c r="AZ118" i="4"/>
  <c r="AZ142" i="4"/>
  <c r="BD245" i="4" a="1"/>
  <c r="BD245" i="4" s="1"/>
  <c r="AY102" i="4"/>
  <c r="BA204" i="4"/>
  <c r="AZ212" i="4"/>
  <c r="AX88" i="4"/>
  <c r="BD218" i="4" a="1"/>
  <c r="BD218" i="4" s="1"/>
  <c r="AX99" i="4"/>
  <c r="BC17" i="4" a="1"/>
  <c r="BC17" i="4" s="1"/>
  <c r="AZ76" i="4"/>
  <c r="AY10" i="4"/>
  <c r="BC236" i="4" a="1"/>
  <c r="BC236" i="4" s="1"/>
  <c r="BA187" i="4"/>
  <c r="AY62" i="4"/>
  <c r="AZ171" i="4"/>
  <c r="BC61" i="4" a="1"/>
  <c r="BC61" i="4" s="1"/>
  <c r="BA196" i="4"/>
  <c r="AY235" i="4"/>
  <c r="AZ60" i="4"/>
  <c r="AZ174" i="4"/>
  <c r="AY247" i="4"/>
  <c r="BA5" i="4"/>
  <c r="BD111" i="4" a="1"/>
  <c r="BD111" i="4" s="1"/>
  <c r="AZ170" i="4"/>
  <c r="AZ120" i="4"/>
  <c r="BC219" i="4" a="1"/>
  <c r="BC219" i="4" s="1"/>
  <c r="BD47" i="4" a="1"/>
  <c r="BD47" i="4" s="1"/>
  <c r="AZ27" i="4"/>
  <c r="AX58" i="4"/>
  <c r="BC15" i="4" a="1"/>
  <c r="BC15" i="4" s="1"/>
  <c r="BD121" i="4" a="1"/>
  <c r="BD121" i="4" s="1"/>
  <c r="BC38" i="4" a="1"/>
  <c r="BC38" i="4" s="1"/>
  <c r="AZ234" i="4"/>
  <c r="AX239" i="4"/>
  <c r="BA217" i="4"/>
  <c r="BA7" i="4"/>
  <c r="BD141" i="4" a="1"/>
  <c r="BD141" i="4" s="1"/>
  <c r="AW247" i="4"/>
  <c r="AZ49" i="4"/>
  <c r="AW161" i="4"/>
  <c r="AW80" i="4"/>
  <c r="BA97" i="4"/>
  <c r="BD116" i="4" a="1"/>
  <c r="BD116" i="4" s="1"/>
  <c r="BA102" i="4"/>
  <c r="AY213" i="4"/>
  <c r="BC199" i="4" a="1"/>
  <c r="BC199" i="4" s="1"/>
  <c r="AW211" i="4"/>
  <c r="AZ17" i="4"/>
  <c r="BA90" i="4"/>
  <c r="AX91" i="4"/>
  <c r="AW59" i="4"/>
  <c r="BA171" i="4"/>
  <c r="AW177" i="4"/>
  <c r="BA62" i="4"/>
  <c r="AW61" i="4"/>
  <c r="BC69" i="4" a="1"/>
  <c r="BC69" i="4" s="1"/>
  <c r="BD17" i="4" a="1"/>
  <c r="BD17" i="4" s="1"/>
  <c r="AY31" i="4"/>
  <c r="BC19" i="4" a="1"/>
  <c r="BC19" i="4" s="1"/>
  <c r="BD166" i="4" a="1"/>
  <c r="BD166" i="4" s="1"/>
  <c r="BD127" i="4" a="1"/>
  <c r="BD127" i="4" s="1"/>
  <c r="AX215" i="4"/>
  <c r="AZ18" i="4"/>
  <c r="AZ125" i="4"/>
  <c r="AY41" i="4"/>
  <c r="AY111" i="4"/>
  <c r="AW206" i="4"/>
  <c r="AY185" i="4"/>
  <c r="BC91" i="4" a="1"/>
  <c r="BC91" i="4" s="1"/>
  <c r="BA115" i="4"/>
  <c r="BD242" i="4" a="1"/>
  <c r="BD242" i="4" s="1"/>
  <c r="AX208" i="4"/>
  <c r="BA38" i="4"/>
  <c r="AW240" i="4"/>
  <c r="BA81" i="4"/>
  <c r="AX10" i="4"/>
  <c r="BA225" i="4"/>
  <c r="BA125" i="4"/>
  <c r="AW196" i="4"/>
  <c r="AX231" i="4"/>
  <c r="AZ31" i="4"/>
  <c r="AY164" i="4"/>
  <c r="BC210" i="4" a="1"/>
  <c r="BC210" i="4" s="1"/>
  <c r="AY201" i="4"/>
  <c r="BD53" i="4" a="1"/>
  <c r="BD53" i="4" s="1"/>
  <c r="AW224" i="4"/>
  <c r="BD241" i="4" a="1"/>
  <c r="BD241" i="4" s="1"/>
  <c r="BC23" i="4" a="1"/>
  <c r="BC23" i="4" s="1"/>
  <c r="BA37" i="4"/>
  <c r="AZ70" i="4"/>
  <c r="BC82" i="4" a="1"/>
  <c r="BC82" i="4" s="1"/>
  <c r="AZ12" i="4"/>
  <c r="AZ141" i="4"/>
  <c r="AY53" i="4"/>
  <c r="AX109" i="4"/>
  <c r="AX23" i="4"/>
  <c r="BD156" i="4" a="1"/>
  <c r="BD156" i="4" s="1"/>
  <c r="AX238" i="4"/>
  <c r="BD138" i="4" a="1"/>
  <c r="BD138" i="4" s="1"/>
  <c r="AY242" i="4"/>
  <c r="BC102" i="4" a="1"/>
  <c r="BC102" i="4" s="1"/>
  <c r="AY141" i="4"/>
  <c r="BA10" i="4"/>
  <c r="AX48" i="4"/>
  <c r="BC213" i="4" a="1"/>
  <c r="BC213" i="4" s="1"/>
  <c r="AX155" i="4"/>
  <c r="BC110" i="4" a="1"/>
  <c r="BC110" i="4" s="1"/>
  <c r="AZ130" i="4"/>
  <c r="AZ248" i="4"/>
  <c r="AW156" i="4"/>
  <c r="AZ94" i="4"/>
  <c r="AZ73" i="4"/>
  <c r="BA60" i="4"/>
  <c r="BA213" i="4"/>
  <c r="AY37" i="4"/>
  <c r="AZ50" i="4"/>
  <c r="BD113" i="4" a="1"/>
  <c r="BD113" i="4" s="1"/>
  <c r="AX182" i="4"/>
  <c r="AW84" i="4"/>
  <c r="BA32" i="4"/>
  <c r="BC125" i="4" a="1"/>
  <c r="BC125" i="4" s="1"/>
  <c r="BA113" i="4"/>
  <c r="AY131" i="4"/>
  <c r="AW119" i="4"/>
  <c r="AY243" i="4"/>
  <c r="BD15" i="4" a="1"/>
  <c r="BD15" i="4" s="1"/>
  <c r="AW162" i="4"/>
  <c r="BC11" i="4" a="1"/>
  <c r="BC11" i="4" s="1"/>
  <c r="AY219" i="4"/>
  <c r="BD189" i="4" a="1"/>
  <c r="BD189" i="4" s="1"/>
  <c r="BD239" i="4" a="1"/>
  <c r="BD239" i="4" s="1"/>
  <c r="AZ69" i="4"/>
  <c r="BA139" i="4"/>
  <c r="AZ197" i="4"/>
  <c r="AX136" i="4"/>
  <c r="BC207" i="4" a="1"/>
  <c r="BC207" i="4" s="1"/>
  <c r="BC155" i="4" a="1"/>
  <c r="BC155" i="4" s="1"/>
  <c r="AW128" i="4"/>
  <c r="AY177" i="4"/>
  <c r="AX12" i="4"/>
  <c r="AZ67" i="4"/>
  <c r="AW28" i="4"/>
  <c r="BA51" i="4"/>
  <c r="AZ107" i="4"/>
  <c r="BA93" i="4"/>
  <c r="AY57" i="4"/>
  <c r="AZ146" i="4"/>
  <c r="BA153" i="4"/>
  <c r="AX89" i="4"/>
  <c r="AW191" i="4"/>
  <c r="AW58" i="4"/>
  <c r="AY83" i="4"/>
  <c r="BA101" i="4"/>
  <c r="AX205" i="4"/>
  <c r="AY212" i="4"/>
  <c r="BC41" i="4" a="1"/>
  <c r="BC41" i="4" s="1"/>
  <c r="AY172" i="4"/>
  <c r="AW235" i="4"/>
  <c r="BC76" i="4" a="1"/>
  <c r="BC76" i="4" s="1"/>
  <c r="AY113" i="4"/>
  <c r="AZ84" i="4"/>
  <c r="AW27" i="4"/>
  <c r="BD224" i="4" a="1"/>
  <c r="BD224" i="4" s="1"/>
  <c r="AX148" i="4"/>
  <c r="BD40" i="4" a="1"/>
  <c r="BD40" i="4" s="1"/>
  <c r="AX247" i="4"/>
  <c r="AX129" i="4"/>
  <c r="AY173" i="4"/>
  <c r="AZ183" i="4"/>
  <c r="AW54" i="4"/>
  <c r="AX97" i="4"/>
  <c r="AX188" i="4"/>
  <c r="AY95" i="4"/>
  <c r="AX140" i="4"/>
  <c r="AW230" i="4"/>
  <c r="BA105" i="4"/>
  <c r="BA67" i="4"/>
  <c r="BD133" i="4" a="1"/>
  <c r="BD133" i="4" s="1"/>
  <c r="AY6" i="4"/>
  <c r="BD226" i="4" a="1"/>
  <c r="BD226" i="4" s="1"/>
  <c r="AW194" i="4"/>
  <c r="AX133" i="4"/>
  <c r="BD174" i="4" a="1"/>
  <c r="BD174" i="4" s="1"/>
  <c r="AY51" i="4"/>
  <c r="AW101" i="4"/>
  <c r="BC87" i="4" a="1"/>
  <c r="BC87" i="4" s="1"/>
  <c r="AY193" i="4"/>
  <c r="AW241" i="4"/>
  <c r="BA178" i="4"/>
  <c r="BD61" i="4" a="1"/>
  <c r="BD61" i="4" s="1"/>
  <c r="AZ239" i="4"/>
  <c r="BC193" i="4" a="1"/>
  <c r="BC193" i="4" s="1"/>
  <c r="AX83" i="4"/>
  <c r="BC7" i="4" a="1"/>
  <c r="BC7" i="4" s="1"/>
  <c r="BA138" i="4"/>
  <c r="BC66" i="4" a="1"/>
  <c r="BC66" i="4" s="1"/>
  <c r="AY178" i="4"/>
  <c r="BA12" i="4"/>
  <c r="AY215" i="4"/>
  <c r="AY169" i="4"/>
  <c r="AW86" i="4"/>
  <c r="AZ105" i="4"/>
  <c r="AZ14" i="4"/>
  <c r="BC165" i="4" a="1"/>
  <c r="BC165" i="4" s="1"/>
  <c r="AZ159" i="4"/>
  <c r="AZ57" i="4"/>
  <c r="BC212" i="4" a="1"/>
  <c r="BC212" i="4" s="1"/>
  <c r="BA203" i="4"/>
  <c r="BA46" i="4"/>
  <c r="BC157" i="4" a="1"/>
  <c r="BC157" i="4" s="1"/>
  <c r="BC8" i="4" a="1"/>
  <c r="BC8" i="4" s="1"/>
  <c r="AY64" i="4"/>
  <c r="BA241" i="4"/>
  <c r="AZ147" i="4"/>
  <c r="BC185" i="4" a="1"/>
  <c r="BC185" i="4" s="1"/>
  <c r="AZ206" i="4"/>
  <c r="AW33" i="4"/>
  <c r="BA197" i="4"/>
  <c r="BD160" i="4" a="1"/>
  <c r="BD160" i="4" s="1"/>
  <c r="AX150" i="4"/>
  <c r="AX161" i="4"/>
  <c r="AX202" i="4"/>
  <c r="BA122" i="4"/>
  <c r="BC135" i="4" a="1"/>
  <c r="BC135" i="4" s="1"/>
  <c r="AY30" i="4"/>
  <c r="BA53" i="4"/>
  <c r="AW188" i="4"/>
  <c r="BC50" i="4" a="1"/>
  <c r="BC50" i="4" s="1"/>
  <c r="AY221" i="4"/>
  <c r="BC140" i="4" a="1"/>
  <c r="BC140" i="4" s="1"/>
  <c r="BD167" i="4" a="1"/>
  <c r="BD167" i="4" s="1"/>
  <c r="BC5" i="4" a="1"/>
  <c r="BC5" i="4" s="1"/>
  <c r="BA110" i="4"/>
  <c r="AX190" i="4"/>
  <c r="AW246" i="4"/>
  <c r="BC245" i="4" a="1"/>
  <c r="BC245" i="4" s="1"/>
  <c r="BC247" i="4" a="1"/>
  <c r="BC247" i="4" s="1"/>
  <c r="BD36" i="4" a="1"/>
  <c r="BD36" i="4" s="1"/>
  <c r="AY22" i="4"/>
  <c r="AY156" i="4"/>
  <c r="AW18" i="4"/>
  <c r="AY134" i="4"/>
  <c r="BC112" i="4" a="1"/>
  <c r="BC112" i="4" s="1"/>
  <c r="AY188" i="4"/>
  <c r="BD106" i="4" a="1"/>
  <c r="BD106" i="4" s="1"/>
  <c r="BC190" i="4" a="1"/>
  <c r="BC190" i="4" s="1"/>
  <c r="BD35" i="4" a="1"/>
  <c r="BD35" i="4" s="1"/>
  <c r="BC36" i="4" a="1"/>
  <c r="BC36" i="4" s="1"/>
  <c r="AY186" i="4"/>
  <c r="AZ201" i="4"/>
  <c r="BA206" i="4"/>
  <c r="AY148" i="4"/>
  <c r="AZ22" i="4"/>
  <c r="AW180" i="4"/>
  <c r="AX26" i="4"/>
  <c r="BA135" i="4"/>
  <c r="AW222" i="4"/>
  <c r="AZ8" i="4"/>
  <c r="AY189" i="4"/>
  <c r="AZ96" i="4"/>
  <c r="BC156" i="4" a="1"/>
  <c r="BC156" i="4" s="1"/>
  <c r="AW118" i="4"/>
  <c r="BD193" i="4" a="1"/>
  <c r="BD193" i="4" s="1"/>
  <c r="AW114" i="4"/>
  <c r="AY73" i="4"/>
  <c r="BA9" i="4"/>
  <c r="BA63" i="4"/>
  <c r="BC12" i="4" a="1"/>
  <c r="BC12" i="4" s="1"/>
  <c r="BA45" i="4"/>
  <c r="AZ163" i="4"/>
  <c r="AY112" i="4"/>
  <c r="BD233" i="4" a="1"/>
  <c r="BD233" i="4" s="1"/>
  <c r="BA201" i="4"/>
  <c r="BA163" i="4"/>
  <c r="BC130" i="4" a="1"/>
  <c r="BC130" i="4" s="1"/>
  <c r="BC168" i="4" a="1"/>
  <c r="BC168" i="4" s="1"/>
  <c r="BD200" i="4" a="1"/>
  <c r="BD200" i="4" s="1"/>
  <c r="BC214" i="4" a="1"/>
  <c r="BC214" i="4" s="1"/>
  <c r="AW126" i="4"/>
  <c r="BC46" i="4" a="1"/>
  <c r="BC46" i="4" s="1"/>
  <c r="AW55" i="4"/>
  <c r="BC84" i="4" a="1"/>
  <c r="BC84" i="4" s="1"/>
  <c r="BD69" i="4" a="1"/>
  <c r="BD69" i="4" s="1"/>
  <c r="AX192" i="4"/>
  <c r="AZ127" i="4"/>
  <c r="AX230" i="4"/>
  <c r="AX63" i="4"/>
  <c r="BA30" i="4"/>
  <c r="AW200" i="4"/>
  <c r="BA18" i="4"/>
  <c r="BC72" i="4" a="1"/>
  <c r="BC72" i="4" s="1"/>
  <c r="AW181" i="4"/>
  <c r="BD98" i="4" a="1"/>
  <c r="BD98" i="4" s="1"/>
  <c r="AW106" i="4"/>
  <c r="AY80" i="4"/>
  <c r="AW192" i="4"/>
  <c r="BC227" i="4" a="1"/>
  <c r="BC227" i="4" s="1"/>
  <c r="BA143" i="4"/>
  <c r="AY154" i="4"/>
  <c r="AY17" i="4"/>
  <c r="BD7" i="4" a="1"/>
  <c r="BD7" i="4" s="1"/>
  <c r="AW11" i="4"/>
  <c r="AZ242" i="4"/>
  <c r="BD142" i="4" a="1"/>
  <c r="BD142" i="4" s="1"/>
  <c r="AW41" i="4"/>
  <c r="BC45" i="4" a="1"/>
  <c r="BC45" i="4" s="1"/>
  <c r="BD92" i="4" a="1"/>
  <c r="BD92" i="4" s="1"/>
  <c r="BC27" i="4" a="1"/>
  <c r="BC27" i="4" s="1"/>
  <c r="AY47" i="4"/>
  <c r="AY182" i="4"/>
  <c r="BD230" i="4" a="1"/>
  <c r="BD230" i="4" s="1"/>
  <c r="BD81" i="4" a="1"/>
  <c r="BD81" i="4" s="1"/>
  <c r="BD110" i="4" a="1"/>
  <c r="BD110" i="4" s="1"/>
  <c r="AX69" i="4"/>
  <c r="BD22" i="4" a="1"/>
  <c r="BD22" i="4" s="1"/>
  <c r="AW226" i="4"/>
  <c r="AY76" i="4"/>
  <c r="AW244" i="4"/>
  <c r="AW100" i="4"/>
  <c r="BC79" i="4" a="1"/>
  <c r="BC79" i="4" s="1"/>
  <c r="AX75" i="4"/>
  <c r="BC244" i="4" a="1"/>
  <c r="BC244" i="4" s="1"/>
  <c r="BA185" i="4"/>
  <c r="AX218" i="4"/>
  <c r="AX209" i="4"/>
  <c r="AW166" i="4"/>
  <c r="AW144" i="4"/>
  <c r="BA220" i="4"/>
  <c r="AX149" i="4"/>
  <c r="BA70" i="4"/>
  <c r="AY209" i="4"/>
  <c r="BA133" i="4"/>
  <c r="AW133" i="4"/>
  <c r="AZ79" i="4"/>
  <c r="BC181" i="4" a="1"/>
  <c r="BC181" i="4" s="1"/>
  <c r="AZ65" i="4"/>
  <c r="AZ81" i="4"/>
  <c r="BD71" i="4" a="1"/>
  <c r="BD71" i="4" s="1"/>
  <c r="BC158" i="4" a="1"/>
  <c r="BC158" i="4" s="1"/>
  <c r="BC170" i="4" a="1"/>
  <c r="BC170" i="4" s="1"/>
  <c r="AW117" i="4"/>
  <c r="AZ155" i="4"/>
  <c r="BC167" i="4" a="1"/>
  <c r="BC167" i="4" s="1"/>
  <c r="BA148" i="4"/>
  <c r="BD202" i="4" a="1"/>
  <c r="BD202" i="4" s="1"/>
  <c r="AY245" i="4"/>
  <c r="AW155" i="4"/>
  <c r="AZ216" i="4"/>
  <c r="AZ194" i="4"/>
  <c r="AZ101" i="4"/>
  <c r="BD143" i="4" a="1"/>
  <c r="BD143" i="4" s="1"/>
  <c r="BA207" i="4"/>
  <c r="AZ113" i="4"/>
  <c r="BC224" i="4" a="1"/>
  <c r="BC224" i="4" s="1"/>
  <c r="BC20" i="4" a="1"/>
  <c r="BC20" i="4" s="1"/>
  <c r="AY227" i="4"/>
  <c r="AY70" i="4"/>
  <c r="AZ53" i="4"/>
  <c r="AX145" i="4"/>
  <c r="AY171" i="4"/>
  <c r="BC35" i="4" a="1"/>
  <c r="BC35" i="4" s="1"/>
  <c r="BD158" i="4" a="1"/>
  <c r="BD158" i="4" s="1"/>
  <c r="BC75" i="4" a="1"/>
  <c r="BC75" i="4" s="1"/>
  <c r="AY78" i="4"/>
  <c r="AX189" i="4"/>
  <c r="BA79" i="4"/>
  <c r="BA142" i="4"/>
  <c r="AW70" i="4"/>
  <c r="BC183" i="4" a="1"/>
  <c r="BC183" i="4" s="1"/>
  <c r="BD180" i="4" a="1"/>
  <c r="BD180" i="4" s="1"/>
  <c r="AX241" i="4"/>
  <c r="AX80" i="4"/>
  <c r="BC151" i="4" a="1"/>
  <c r="BC151" i="4" s="1"/>
  <c r="BD144" i="4" a="1"/>
  <c r="BD144" i="4" s="1"/>
  <c r="AY56" i="4"/>
  <c r="BC116" i="4" a="1"/>
  <c r="BC116" i="4" s="1"/>
  <c r="BA209" i="4"/>
  <c r="BC70" i="4" a="1"/>
  <c r="BC70" i="4" s="1"/>
  <c r="AW143" i="4"/>
  <c r="BA157" i="4"/>
  <c r="AX42" i="4"/>
  <c r="BA42" i="4"/>
  <c r="AY197" i="4"/>
  <c r="AZ116" i="4"/>
  <c r="AW21" i="4"/>
  <c r="AW67" i="4"/>
  <c r="AZ40" i="4"/>
  <c r="AX43" i="4"/>
  <c r="AZ68" i="4"/>
  <c r="BA226" i="4"/>
  <c r="BA24" i="4"/>
  <c r="BA244" i="4"/>
  <c r="AW167" i="4"/>
  <c r="BA74" i="4"/>
  <c r="AY117" i="4"/>
  <c r="AY130" i="4"/>
  <c r="AY135" i="4"/>
  <c r="AW169" i="4"/>
  <c r="BC104" i="4" a="1"/>
  <c r="BC104" i="4" s="1"/>
  <c r="BD123" i="4" a="1"/>
  <c r="BD123" i="4" s="1"/>
  <c r="BA181" i="4"/>
  <c r="AW81" i="4"/>
  <c r="AX244" i="4"/>
  <c r="AY38" i="4"/>
  <c r="BA160" i="4"/>
  <c r="AY211" i="4"/>
  <c r="AY223" i="4"/>
  <c r="BA114" i="4"/>
  <c r="AY58" i="4"/>
  <c r="BD192" i="4" a="1"/>
  <c r="BD192" i="4" s="1"/>
  <c r="BA170" i="4"/>
  <c r="BD201" i="4" a="1"/>
  <c r="BD201" i="4" s="1"/>
  <c r="AX213" i="4"/>
  <c r="AX153" i="4"/>
  <c r="BA41" i="4"/>
  <c r="BA164" i="4"/>
  <c r="AY29" i="4"/>
  <c r="BC49" i="4" a="1"/>
  <c r="BC49" i="4" s="1"/>
  <c r="AW172" i="4"/>
  <c r="AW171" i="4"/>
  <c r="AY82" i="4"/>
  <c r="AW7" i="4"/>
  <c r="BD151" i="4" a="1"/>
  <c r="BD151" i="4" s="1"/>
  <c r="AZ219" i="4"/>
  <c r="AZ134" i="4"/>
  <c r="BC196" i="4" a="1"/>
  <c r="BC196" i="4" s="1"/>
  <c r="BC186" i="4" a="1"/>
  <c r="BC186" i="4" s="1"/>
  <c r="BD60" i="4" a="1"/>
  <c r="BD60" i="4" s="1"/>
  <c r="BD124" i="4" a="1"/>
  <c r="BD124" i="4" s="1"/>
  <c r="BD135" i="4" a="1"/>
  <c r="BD135" i="4" s="1"/>
  <c r="BA84" i="4"/>
  <c r="BC108" i="4" a="1"/>
  <c r="BC108" i="4" s="1"/>
  <c r="AY43" i="4"/>
  <c r="AX170" i="4"/>
  <c r="AW10" i="4"/>
  <c r="BD118" i="4" a="1"/>
  <c r="BD118" i="4" s="1"/>
  <c r="BD205" i="4" a="1"/>
  <c r="BD205" i="4" s="1"/>
  <c r="BA107" i="4"/>
  <c r="AW201" i="4"/>
  <c r="BC200" i="4" a="1"/>
  <c r="BC200" i="4" s="1"/>
  <c r="AZ90" i="4"/>
  <c r="AY103" i="4"/>
  <c r="BD76" i="4" a="1"/>
  <c r="BD76" i="4" s="1"/>
  <c r="BA237" i="4"/>
  <c r="AY179" i="4"/>
  <c r="AN245" i="4"/>
  <c r="AN246" i="4" l="1"/>
  <c r="AN247" i="4" l="1"/>
  <c r="AN248" i="4" l="1"/>
  <c r="H312" i="4" s="1"/>
  <c r="I28" i="4"/>
  <c r="I205" i="4"/>
  <c r="K28" i="4" l="1"/>
  <c r="J162" i="4"/>
  <c r="F105" i="4"/>
  <c r="J28" i="4"/>
  <c r="J29" i="4"/>
  <c r="G29" i="4"/>
  <c r="H34" i="4"/>
  <c r="E33" i="4"/>
  <c r="F32" i="4"/>
  <c r="K242" i="4"/>
  <c r="D37" i="4"/>
  <c r="J211" i="4"/>
  <c r="I241" i="4"/>
  <c r="D33" i="4"/>
  <c r="H95" i="4"/>
  <c r="D242" i="4"/>
  <c r="D63" i="4"/>
  <c r="J56" i="4"/>
  <c r="J304" i="4"/>
  <c r="K106" i="4"/>
  <c r="K291" i="4"/>
  <c r="G220" i="4"/>
  <c r="G117" i="4"/>
  <c r="F137" i="4"/>
  <c r="I35" i="4"/>
  <c r="J130" i="4"/>
  <c r="F205" i="4"/>
  <c r="H78" i="4"/>
  <c r="F315" i="4"/>
  <c r="E75" i="4"/>
  <c r="H186" i="4"/>
  <c r="H171" i="4"/>
  <c r="D81" i="4"/>
  <c r="I219" i="4"/>
  <c r="H109" i="4"/>
  <c r="K186" i="4"/>
  <c r="I191" i="4"/>
  <c r="J158" i="4"/>
  <c r="F80" i="4"/>
  <c r="D61" i="4"/>
  <c r="K271" i="4"/>
  <c r="J71" i="4"/>
  <c r="F219" i="4"/>
  <c r="G177" i="4"/>
  <c r="D128" i="4"/>
  <c r="F278" i="4"/>
  <c r="K54" i="4"/>
  <c r="E51" i="4"/>
  <c r="E99" i="4"/>
  <c r="I23" i="4"/>
  <c r="H219" i="4"/>
  <c r="I312" i="4"/>
  <c r="I53" i="4"/>
  <c r="K70" i="4"/>
  <c r="I227" i="4"/>
  <c r="J290" i="4"/>
  <c r="G48" i="4"/>
  <c r="I32" i="4"/>
  <c r="E153" i="4"/>
  <c r="G315" i="4"/>
  <c r="I49" i="4"/>
  <c r="I282" i="4"/>
  <c r="G99" i="4"/>
  <c r="H153" i="4"/>
  <c r="K292" i="4"/>
  <c r="I164" i="4"/>
  <c r="G126" i="4"/>
  <c r="G154" i="4"/>
  <c r="K30" i="4"/>
  <c r="I133" i="4"/>
  <c r="D34" i="4"/>
  <c r="J315" i="4"/>
  <c r="I97" i="4"/>
  <c r="I252" i="4"/>
  <c r="I109" i="4"/>
  <c r="D282" i="4"/>
  <c r="K132" i="4"/>
  <c r="E271" i="4"/>
  <c r="D315" i="4"/>
  <c r="H30" i="4"/>
  <c r="H71" i="4"/>
  <c r="H70" i="4"/>
  <c r="K314" i="4"/>
  <c r="K52" i="4"/>
  <c r="K154" i="4"/>
  <c r="J63" i="4"/>
  <c r="G277" i="4"/>
  <c r="D131" i="4"/>
  <c r="G52" i="4"/>
  <c r="F23" i="4"/>
  <c r="K33" i="4"/>
  <c r="E56" i="4"/>
  <c r="E35" i="4"/>
  <c r="J74" i="4"/>
  <c r="F157" i="4"/>
  <c r="G156" i="4"/>
  <c r="G210" i="4"/>
  <c r="G47" i="4"/>
  <c r="H172" i="4"/>
  <c r="K80" i="4"/>
  <c r="D312" i="4"/>
  <c r="G160" i="4"/>
  <c r="F238" i="4"/>
  <c r="K317" i="4"/>
  <c r="I211" i="4"/>
  <c r="E188" i="4"/>
  <c r="H250" i="4"/>
  <c r="I321" i="4"/>
  <c r="K74" i="4"/>
  <c r="G63" i="4"/>
  <c r="F63" i="4"/>
  <c r="F37" i="4"/>
  <c r="I293" i="4"/>
  <c r="I283" i="4"/>
  <c r="J77" i="4"/>
  <c r="G217" i="4"/>
  <c r="F251" i="4"/>
  <c r="F264" i="4"/>
  <c r="J58" i="4"/>
  <c r="E83" i="4"/>
  <c r="E128" i="4"/>
  <c r="D285" i="4"/>
  <c r="I302" i="4"/>
  <c r="K108" i="4"/>
  <c r="G215" i="4"/>
  <c r="D53" i="4"/>
  <c r="I313" i="4"/>
  <c r="H256" i="4"/>
  <c r="I163" i="4"/>
  <c r="I36" i="4"/>
  <c r="J108" i="4"/>
  <c r="K215" i="4"/>
  <c r="J285" i="4"/>
  <c r="H82" i="4"/>
  <c r="I171" i="4"/>
  <c r="H58" i="4"/>
  <c r="E81" i="4"/>
  <c r="J185" i="4"/>
  <c r="K217" i="4"/>
  <c r="I266" i="4"/>
  <c r="I129" i="4"/>
  <c r="J217" i="4"/>
  <c r="K107" i="4"/>
  <c r="H159" i="4"/>
  <c r="I169" i="4"/>
  <c r="I70" i="4"/>
  <c r="J76" i="4"/>
  <c r="K71" i="4"/>
  <c r="J107" i="4"/>
  <c r="D221" i="4"/>
  <c r="D279" i="4"/>
  <c r="G271" i="4"/>
  <c r="F183" i="4"/>
  <c r="E318" i="4"/>
  <c r="H129" i="4"/>
  <c r="I74" i="4"/>
  <c r="G37" i="4"/>
  <c r="I111" i="4"/>
  <c r="H155" i="4"/>
  <c r="I155" i="4"/>
  <c r="E183" i="4"/>
  <c r="I280" i="4"/>
  <c r="K244" i="4"/>
  <c r="F77" i="4"/>
  <c r="I90" i="4"/>
  <c r="I170" i="4"/>
  <c r="H255" i="4"/>
  <c r="J109" i="4"/>
  <c r="I63" i="4"/>
  <c r="I230" i="4"/>
  <c r="G241" i="4"/>
  <c r="J99" i="4"/>
  <c r="I47" i="4"/>
  <c r="K58" i="4"/>
  <c r="F81" i="4"/>
  <c r="F115" i="4"/>
  <c r="I315" i="4"/>
  <c r="D74" i="4"/>
  <c r="D21" i="4"/>
  <c r="I175" i="4"/>
  <c r="E54" i="4"/>
  <c r="G58" i="4"/>
  <c r="J312" i="4"/>
  <c r="H154" i="4"/>
  <c r="E23" i="4"/>
  <c r="E191" i="4"/>
  <c r="E242" i="4"/>
  <c r="I139" i="4"/>
  <c r="I126" i="4"/>
  <c r="K93" i="4"/>
  <c r="F110" i="4"/>
  <c r="H49" i="4"/>
  <c r="K34" i="4"/>
  <c r="I50" i="4"/>
  <c r="K277" i="4"/>
  <c r="I83" i="4"/>
  <c r="E60" i="4"/>
  <c r="I80" i="4"/>
  <c r="H239" i="4"/>
  <c r="G240" i="4"/>
  <c r="G74" i="4"/>
  <c r="I37" i="4"/>
  <c r="H130" i="4"/>
  <c r="D82" i="4"/>
  <c r="J261" i="4"/>
  <c r="F156" i="4"/>
  <c r="G34" i="4"/>
  <c r="F54" i="4"/>
  <c r="E76" i="4"/>
  <c r="I226" i="4"/>
  <c r="I127" i="4"/>
  <c r="K72" i="4"/>
  <c r="I146" i="4"/>
  <c r="J271" i="4"/>
  <c r="D55" i="4"/>
  <c r="J197" i="4"/>
  <c r="D211" i="4"/>
  <c r="H52" i="4"/>
  <c r="I61" i="4"/>
  <c r="K256" i="4"/>
  <c r="J51" i="4"/>
  <c r="E186" i="4"/>
  <c r="I262" i="4"/>
  <c r="D78" i="4"/>
  <c r="F106" i="4"/>
  <c r="G250" i="4"/>
  <c r="J266" i="4"/>
  <c r="G76" i="4"/>
  <c r="K316" i="4"/>
  <c r="I29" i="4"/>
  <c r="K105" i="4"/>
  <c r="G317" i="4"/>
  <c r="J191" i="4"/>
  <c r="J314" i="4"/>
  <c r="K157" i="4"/>
  <c r="D215" i="4"/>
  <c r="E277" i="4"/>
  <c r="I201" i="4"/>
  <c r="K177" i="4"/>
  <c r="D56" i="4"/>
  <c r="E244" i="4"/>
  <c r="H76" i="4"/>
  <c r="K263" i="4"/>
  <c r="K46" i="4"/>
  <c r="E62" i="4"/>
  <c r="G262" i="4"/>
  <c r="I215" i="4"/>
  <c r="K62" i="4"/>
  <c r="I276" i="4"/>
  <c r="H242" i="4"/>
  <c r="K17" i="4"/>
  <c r="G17" i="4"/>
  <c r="F311" i="4"/>
  <c r="F186" i="4"/>
  <c r="D262" i="4"/>
  <c r="G125" i="4"/>
  <c r="D314" i="4"/>
  <c r="I68" i="4"/>
  <c r="K21" i="4"/>
  <c r="G218" i="4"/>
  <c r="I71" i="4"/>
  <c r="I297" i="4"/>
  <c r="G292" i="4"/>
  <c r="F284" i="4"/>
  <c r="E218" i="4"/>
  <c r="D250" i="4"/>
  <c r="I38" i="4"/>
  <c r="D153" i="4"/>
  <c r="F99" i="4"/>
  <c r="E84" i="4"/>
  <c r="D60" i="4"/>
  <c r="J21" i="4"/>
  <c r="F242" i="4"/>
  <c r="E91" i="4"/>
  <c r="J310" i="4"/>
  <c r="J316" i="4"/>
  <c r="K312" i="4"/>
  <c r="H160" i="4"/>
  <c r="E108" i="4"/>
  <c r="I135" i="4"/>
  <c r="I261" i="4"/>
  <c r="F132" i="4"/>
  <c r="D17" i="4"/>
  <c r="J78" i="4"/>
  <c r="I19" i="4"/>
  <c r="J97" i="4"/>
  <c r="G290" i="4"/>
  <c r="H72" i="4"/>
  <c r="I72" i="4"/>
  <c r="J160" i="4"/>
  <c r="G92" i="4"/>
  <c r="K57" i="4"/>
  <c r="F241" i="4"/>
  <c r="E17" i="4"/>
  <c r="I160" i="4"/>
  <c r="K161" i="4"/>
  <c r="J17" i="4"/>
  <c r="H36" i="4"/>
  <c r="F60" i="4"/>
  <c r="K83" i="4"/>
  <c r="E154" i="4"/>
  <c r="I298" i="4"/>
  <c r="K162" i="4"/>
  <c r="H79" i="4"/>
  <c r="G78" i="4"/>
  <c r="D32" i="4"/>
  <c r="K43" i="4"/>
  <c r="K311" i="4"/>
  <c r="K218" i="4"/>
  <c r="F78" i="4"/>
  <c r="D310" i="4"/>
  <c r="G310" i="4"/>
  <c r="D84" i="4"/>
  <c r="H47" i="4"/>
  <c r="G30" i="4"/>
  <c r="D51" i="4"/>
  <c r="D129" i="4"/>
  <c r="G35" i="4"/>
  <c r="I69" i="4"/>
  <c r="K187" i="4"/>
  <c r="E58" i="4"/>
  <c r="F310" i="4"/>
  <c r="E310" i="4"/>
  <c r="H310" i="4"/>
  <c r="I310" i="4"/>
  <c r="J43" i="4"/>
  <c r="K310" i="4"/>
  <c r="E262" i="4"/>
  <c r="I292" i="4"/>
  <c r="I176" i="4"/>
  <c r="G245" i="4"/>
  <c r="F56" i="4"/>
  <c r="J35" i="4"/>
  <c r="I314" i="4"/>
  <c r="I193" i="4"/>
  <c r="I116" i="4"/>
  <c r="F55" i="4"/>
  <c r="I144" i="4"/>
  <c r="I55" i="4"/>
  <c r="G50" i="4"/>
  <c r="K159" i="4"/>
  <c r="D46" i="4"/>
  <c r="J125" i="4"/>
  <c r="G314" i="4"/>
  <c r="G311" i="4"/>
  <c r="G183" i="4"/>
  <c r="E278" i="4"/>
  <c r="E172" i="4"/>
  <c r="I113" i="4"/>
  <c r="E311" i="4"/>
  <c r="D311" i="4"/>
  <c r="J311" i="4"/>
  <c r="H311" i="4"/>
  <c r="I311" i="4"/>
  <c r="D190" i="4"/>
  <c r="E213" i="4"/>
  <c r="I58" i="4"/>
  <c r="J320" i="4"/>
  <c r="G152" i="4"/>
  <c r="F44" i="4"/>
  <c r="E43" i="4"/>
  <c r="G43" i="4"/>
  <c r="F43" i="4"/>
  <c r="D43" i="4"/>
  <c r="H43" i="4"/>
  <c r="I43" i="4"/>
  <c r="J46" i="4"/>
  <c r="J69" i="4"/>
  <c r="G213" i="4"/>
  <c r="H313" i="4"/>
  <c r="K45" i="4"/>
  <c r="D45" i="4"/>
  <c r="E45" i="4"/>
  <c r="F271" i="4"/>
  <c r="H314" i="4"/>
  <c r="J45" i="4"/>
  <c r="G45" i="4"/>
  <c r="D44" i="4"/>
  <c r="I218" i="4"/>
  <c r="H35" i="4"/>
  <c r="G184" i="4"/>
  <c r="K44" i="4"/>
  <c r="H44" i="4"/>
  <c r="G44" i="4"/>
  <c r="J44" i="4"/>
  <c r="E44" i="4"/>
  <c r="I46" i="4"/>
  <c r="F45" i="4"/>
  <c r="I44" i="4"/>
  <c r="I300" i="4"/>
  <c r="I45" i="4"/>
  <c r="H45" i="4"/>
  <c r="G221" i="4"/>
  <c r="H104" i="4"/>
  <c r="H317" i="4"/>
  <c r="F313" i="4"/>
  <c r="I213" i="4"/>
  <c r="G312" i="4"/>
  <c r="K36" i="4"/>
  <c r="D58" i="4"/>
  <c r="I174" i="4"/>
  <c r="E314" i="4"/>
  <c r="F312" i="4"/>
  <c r="I105" i="4"/>
  <c r="F62" i="4"/>
  <c r="I240" i="4"/>
  <c r="E32" i="4"/>
  <c r="D144" i="4"/>
  <c r="J277" i="4"/>
  <c r="K76" i="4"/>
  <c r="E313" i="4"/>
  <c r="G20" i="4"/>
  <c r="D29" i="4"/>
  <c r="G186" i="4"/>
  <c r="F28" i="4"/>
  <c r="F29" i="4"/>
  <c r="I221" i="4"/>
  <c r="E28" i="4"/>
  <c r="G153" i="4"/>
  <c r="D213" i="4"/>
  <c r="E276" i="4"/>
  <c r="D268" i="4"/>
  <c r="I156" i="4"/>
  <c r="K128" i="4"/>
  <c r="G316" i="4"/>
  <c r="K278" i="4"/>
  <c r="J60" i="4"/>
  <c r="I91" i="4"/>
  <c r="G161" i="4"/>
  <c r="K99" i="4"/>
  <c r="E229" i="4"/>
  <c r="E245" i="4"/>
  <c r="E46" i="4"/>
  <c r="E80" i="4"/>
  <c r="F70" i="4"/>
  <c r="G73" i="4"/>
  <c r="J52" i="4"/>
  <c r="I158" i="4"/>
  <c r="G216" i="4"/>
  <c r="E106" i="4"/>
  <c r="H51" i="4"/>
  <c r="I317" i="4"/>
  <c r="K193" i="4"/>
  <c r="F161" i="4"/>
  <c r="J239" i="4"/>
  <c r="H37" i="4"/>
  <c r="D239" i="4"/>
  <c r="D57" i="4"/>
  <c r="I296" i="4"/>
  <c r="I137" i="4"/>
  <c r="H59" i="4"/>
  <c r="D202" i="4"/>
  <c r="H107" i="4"/>
  <c r="G131" i="4"/>
  <c r="K18" i="4"/>
  <c r="J62" i="4"/>
  <c r="K81" i="4"/>
  <c r="K191" i="4"/>
  <c r="I290" i="4"/>
  <c r="E18" i="4"/>
  <c r="F217" i="4"/>
  <c r="J23" i="4"/>
  <c r="D291" i="4"/>
  <c r="I131" i="4"/>
  <c r="I18" i="4"/>
  <c r="G31" i="4"/>
  <c r="D300" i="4"/>
  <c r="I17" i="4"/>
  <c r="F17" i="4"/>
  <c r="H17" i="4"/>
  <c r="G155" i="4"/>
  <c r="H33" i="4"/>
  <c r="G51" i="4"/>
  <c r="E73" i="4"/>
  <c r="I143" i="4"/>
  <c r="K219" i="4"/>
  <c r="F51" i="4"/>
  <c r="J30" i="4"/>
  <c r="G80" i="4"/>
  <c r="D157" i="4"/>
  <c r="I81" i="4"/>
  <c r="I154" i="4"/>
  <c r="H22" i="4"/>
  <c r="D162" i="4"/>
  <c r="I217" i="4"/>
  <c r="H271" i="4"/>
  <c r="H170" i="4"/>
  <c r="I263" i="4"/>
  <c r="I223" i="4"/>
  <c r="I167" i="4"/>
  <c r="K37" i="4"/>
  <c r="K290" i="4"/>
  <c r="E34" i="4"/>
  <c r="D174" i="4"/>
  <c r="D127" i="4"/>
  <c r="I194" i="4"/>
  <c r="F46" i="4"/>
  <c r="F83" i="4"/>
  <c r="E47" i="4"/>
  <c r="F262" i="4"/>
  <c r="I285" i="4"/>
  <c r="H261" i="4"/>
  <c r="I242" i="4"/>
  <c r="E251" i="4"/>
  <c r="G214" i="4"/>
  <c r="J212" i="4"/>
  <c r="H60" i="4"/>
  <c r="I33" i="4"/>
  <c r="I245" i="4"/>
  <c r="I152" i="4"/>
  <c r="G69" i="4"/>
  <c r="G71" i="4"/>
  <c r="K53" i="4"/>
  <c r="I197" i="4"/>
  <c r="G162" i="4"/>
  <c r="E152" i="4"/>
  <c r="D184" i="4"/>
  <c r="H48" i="4"/>
  <c r="J75" i="4"/>
  <c r="E31" i="4"/>
  <c r="H126" i="4"/>
  <c r="H280" i="4"/>
  <c r="J276" i="4"/>
  <c r="I238" i="4"/>
  <c r="J54" i="4"/>
  <c r="I224" i="4"/>
  <c r="F126" i="4"/>
  <c r="G219" i="4"/>
  <c r="G111" i="4"/>
  <c r="D73" i="4"/>
  <c r="D318" i="4"/>
  <c r="K59" i="4"/>
  <c r="K190" i="4"/>
  <c r="J50" i="4"/>
  <c r="K51" i="4"/>
  <c r="G91" i="4"/>
  <c r="F185" i="4"/>
  <c r="E115" i="4"/>
  <c r="F245" i="4"/>
  <c r="F191" i="4"/>
  <c r="I182" i="4"/>
  <c r="F75" i="4"/>
  <c r="D69" i="4"/>
  <c r="H75" i="4"/>
  <c r="E82" i="4"/>
  <c r="H50" i="4"/>
  <c r="K60" i="4"/>
  <c r="K78" i="4"/>
  <c r="H80" i="4"/>
  <c r="E92" i="4"/>
  <c r="I157" i="4"/>
  <c r="J255" i="4"/>
  <c r="E290" i="4"/>
  <c r="D70" i="4"/>
  <c r="I202" i="4"/>
  <c r="J53" i="4"/>
  <c r="F31" i="4"/>
  <c r="F107" i="4"/>
  <c r="D154" i="4"/>
  <c r="I214" i="4"/>
  <c r="K185" i="4"/>
  <c r="H56" i="4"/>
  <c r="F316" i="4"/>
  <c r="G84" i="4"/>
  <c r="D18" i="4"/>
  <c r="F18" i="4"/>
  <c r="H18" i="4"/>
  <c r="G18" i="4"/>
  <c r="J18" i="4"/>
  <c r="I95" i="4"/>
  <c r="K252" i="4"/>
  <c r="I54" i="4"/>
  <c r="I229" i="4"/>
  <c r="E37" i="4"/>
  <c r="I270" i="4"/>
  <c r="F35" i="4"/>
  <c r="H277" i="4"/>
  <c r="D152" i="4"/>
  <c r="D290" i="4"/>
  <c r="D187" i="4"/>
  <c r="I187" i="4"/>
  <c r="H110" i="4"/>
  <c r="E268" i="4"/>
  <c r="G46" i="4"/>
  <c r="J153" i="4"/>
  <c r="I162" i="4"/>
  <c r="I225" i="4"/>
  <c r="H62" i="4"/>
  <c r="F82" i="4"/>
  <c r="J104" i="4"/>
  <c r="H201" i="4"/>
  <c r="K225" i="4"/>
  <c r="D30" i="4"/>
  <c r="E160" i="4"/>
  <c r="J189" i="4"/>
  <c r="I92" i="4"/>
  <c r="G36" i="4"/>
  <c r="I161" i="4"/>
  <c r="I253" i="4"/>
  <c r="D59" i="4"/>
  <c r="D80" i="4"/>
  <c r="K82" i="4"/>
  <c r="D191" i="4"/>
  <c r="H162" i="4"/>
  <c r="G82" i="4"/>
  <c r="F33" i="4"/>
  <c r="E214" i="4"/>
  <c r="I186" i="4"/>
  <c r="G285" i="4"/>
  <c r="I244" i="4"/>
  <c r="F53" i="4"/>
  <c r="F188" i="4"/>
  <c r="J263" i="4"/>
  <c r="J47" i="4"/>
  <c r="F211" i="4"/>
  <c r="I77" i="4"/>
  <c r="F153" i="4"/>
  <c r="H84" i="4"/>
  <c r="J242" i="4"/>
  <c r="F47" i="4"/>
  <c r="H73" i="4"/>
  <c r="G256" i="4"/>
  <c r="E316" i="4"/>
  <c r="G243" i="4"/>
  <c r="I318" i="4"/>
  <c r="F144" i="4"/>
  <c r="F61" i="4"/>
  <c r="H187" i="4"/>
  <c r="G300" i="4"/>
  <c r="G187" i="4"/>
  <c r="I172" i="4"/>
  <c r="J213" i="4"/>
  <c r="D77" i="4"/>
  <c r="I76" i="4"/>
  <c r="E77" i="4"/>
  <c r="I239" i="4"/>
  <c r="E49" i="4"/>
  <c r="G53" i="4"/>
  <c r="D220" i="4"/>
  <c r="D20" i="4"/>
  <c r="J55" i="4"/>
  <c r="J183" i="4"/>
  <c r="K220" i="4"/>
  <c r="I52" i="4"/>
  <c r="I31" i="4"/>
  <c r="I166" i="4"/>
  <c r="I192" i="4"/>
  <c r="H245" i="4"/>
  <c r="G21" i="4"/>
  <c r="G191" i="4"/>
  <c r="D122" i="4"/>
  <c r="I30" i="4"/>
  <c r="F79" i="4"/>
  <c r="I34" i="4"/>
  <c r="H105" i="4"/>
  <c r="J105" i="4"/>
  <c r="J33" i="4"/>
  <c r="E105" i="4"/>
  <c r="E243" i="4"/>
  <c r="G72" i="4"/>
  <c r="J133" i="4"/>
  <c r="D96" i="4"/>
  <c r="D219" i="4"/>
  <c r="F128" i="4"/>
  <c r="H276" i="4"/>
  <c r="H315" i="4"/>
  <c r="I196" i="4"/>
  <c r="J61" i="4"/>
  <c r="I21" i="4"/>
  <c r="K84" i="4"/>
  <c r="H132" i="4"/>
  <c r="I20" i="4"/>
  <c r="I295" i="4"/>
  <c r="D271" i="4"/>
  <c r="I48" i="4"/>
  <c r="I122" i="4"/>
  <c r="J122" i="4"/>
  <c r="I271" i="4"/>
  <c r="J79" i="4"/>
  <c r="F215" i="4"/>
  <c r="F50" i="4"/>
  <c r="G56" i="4"/>
  <c r="I104" i="4"/>
  <c r="I22" i="4"/>
  <c r="K304" i="4"/>
  <c r="I165" i="4"/>
  <c r="E130" i="4"/>
  <c r="J245" i="4"/>
  <c r="K75" i="4"/>
  <c r="K63" i="4"/>
  <c r="D238" i="4"/>
  <c r="I79" i="4"/>
  <c r="E231" i="4"/>
  <c r="F84" i="4"/>
  <c r="D72" i="4"/>
  <c r="E53" i="4"/>
  <c r="J82" i="4"/>
  <c r="E219" i="4"/>
  <c r="F91" i="4"/>
  <c r="G33" i="4"/>
  <c r="D104" i="4"/>
  <c r="J36" i="4"/>
  <c r="D106" i="4"/>
  <c r="E256" i="4"/>
  <c r="J68" i="4"/>
  <c r="E215" i="4"/>
  <c r="E104" i="4"/>
  <c r="J49" i="4"/>
  <c r="I255" i="4"/>
  <c r="I183" i="4"/>
  <c r="G62" i="4"/>
  <c r="F20" i="4"/>
  <c r="I291" i="4"/>
  <c r="F184" i="4"/>
  <c r="I250" i="4"/>
  <c r="I210" i="4"/>
  <c r="I190" i="4"/>
  <c r="E55" i="4"/>
  <c r="I78" i="4"/>
  <c r="F36" i="4"/>
  <c r="E124" i="4"/>
  <c r="E122" i="4"/>
  <c r="H68" i="4"/>
  <c r="F123" i="4"/>
  <c r="F122" i="4"/>
  <c r="G122" i="4"/>
  <c r="H122" i="4"/>
  <c r="G55" i="4"/>
  <c r="E36" i="4"/>
  <c r="E125" i="4"/>
  <c r="K124" i="4"/>
  <c r="K214" i="4"/>
  <c r="H190" i="4"/>
  <c r="K123" i="4"/>
  <c r="I110" i="4"/>
  <c r="E199" i="4"/>
  <c r="F73" i="4"/>
  <c r="K73" i="4"/>
  <c r="K122" i="4"/>
  <c r="D316" i="4"/>
  <c r="E111" i="4"/>
  <c r="H63" i="4"/>
  <c r="F58" i="4"/>
  <c r="G124" i="4"/>
  <c r="D124" i="4"/>
  <c r="H124" i="4"/>
  <c r="J124" i="4"/>
  <c r="I123" i="4"/>
  <c r="J84" i="4"/>
  <c r="J20" i="4"/>
  <c r="G106" i="4"/>
  <c r="D123" i="4"/>
  <c r="J123" i="4"/>
  <c r="D35" i="4"/>
  <c r="H123" i="4"/>
  <c r="G123" i="4"/>
  <c r="E123" i="4"/>
  <c r="I268" i="4"/>
  <c r="D182" i="4"/>
  <c r="G49" i="4"/>
  <c r="I124" i="4"/>
  <c r="F30" i="4"/>
  <c r="E74" i="4"/>
  <c r="F124" i="4"/>
  <c r="G79" i="4"/>
  <c r="H55" i="4"/>
  <c r="J240" i="4"/>
  <c r="E20" i="4"/>
  <c r="D125" i="4"/>
  <c r="I320" i="4"/>
  <c r="K315" i="4"/>
  <c r="I62" i="4"/>
  <c r="D31" i="4"/>
  <c r="K188" i="4"/>
  <c r="D217" i="4"/>
  <c r="I114" i="4"/>
  <c r="I256" i="4"/>
  <c r="I85" i="4"/>
  <c r="H298" i="4"/>
  <c r="K77" i="4"/>
  <c r="F154" i="4"/>
  <c r="I112" i="4"/>
  <c r="I93" i="4"/>
  <c r="K153" i="4"/>
  <c r="H92" i="4"/>
  <c r="G81" i="4"/>
  <c r="F57" i="4"/>
  <c r="I200" i="4"/>
  <c r="H57" i="4"/>
  <c r="E50" i="4"/>
  <c r="E211" i="4"/>
  <c r="F131" i="4"/>
  <c r="J264" i="4"/>
  <c r="D240" i="4"/>
  <c r="H99" i="4"/>
  <c r="I319" i="4"/>
  <c r="J256" i="4"/>
  <c r="I153" i="4"/>
  <c r="H21" i="4"/>
  <c r="D92" i="4"/>
  <c r="G127" i="4"/>
  <c r="H191" i="4"/>
  <c r="K262" i="4"/>
  <c r="I277" i="4"/>
  <c r="H290" i="4"/>
  <c r="I159" i="4"/>
  <c r="I73" i="4"/>
  <c r="I199" i="4"/>
  <c r="D245" i="4"/>
  <c r="D107" i="4"/>
  <c r="E162" i="4"/>
  <c r="D216" i="4"/>
  <c r="E96" i="4"/>
  <c r="D263" i="4"/>
  <c r="K261" i="4"/>
  <c r="I82" i="4"/>
  <c r="K171" i="4"/>
  <c r="D79" i="4"/>
  <c r="G159" i="4"/>
  <c r="I107" i="4"/>
  <c r="K32" i="4"/>
  <c r="F76" i="4"/>
  <c r="I130" i="4"/>
  <c r="J106" i="4"/>
  <c r="I264" i="4"/>
  <c r="F187" i="4"/>
  <c r="I231" i="4"/>
  <c r="G70" i="4"/>
  <c r="H285" i="4"/>
  <c r="F111" i="4"/>
  <c r="H218" i="4"/>
  <c r="G57" i="4"/>
  <c r="K143" i="4"/>
  <c r="I132" i="4"/>
  <c r="D108" i="4"/>
  <c r="J57" i="4"/>
  <c r="D283" i="4"/>
  <c r="H189" i="4"/>
  <c r="G268" i="4"/>
  <c r="K55" i="4"/>
  <c r="E59" i="4"/>
  <c r="D36" i="4"/>
  <c r="I99" i="4"/>
  <c r="F285" i="4"/>
  <c r="K23" i="4"/>
  <c r="H211" i="4"/>
  <c r="J267" i="4"/>
  <c r="J155" i="4"/>
  <c r="D212" i="4"/>
  <c r="E72" i="4"/>
  <c r="I59" i="4"/>
  <c r="G212" i="4"/>
  <c r="E250" i="4"/>
  <c r="J32" i="4"/>
  <c r="J48" i="4"/>
  <c r="I228" i="4"/>
  <c r="J159" i="4"/>
  <c r="K50" i="4"/>
  <c r="D75" i="4"/>
  <c r="D109" i="4"/>
  <c r="D68" i="4"/>
  <c r="H74" i="4"/>
  <c r="K245" i="4"/>
  <c r="J216" i="4"/>
  <c r="K35" i="4"/>
  <c r="I56" i="4"/>
  <c r="I316" i="4"/>
  <c r="H83" i="4"/>
  <c r="H77" i="4"/>
  <c r="D218" i="4"/>
  <c r="I222" i="4"/>
  <c r="F218" i="4"/>
  <c r="I177" i="4"/>
  <c r="G109" i="4"/>
  <c r="D62" i="4"/>
  <c r="I254" i="4"/>
  <c r="K125" i="4"/>
  <c r="G105" i="4"/>
  <c r="I220" i="4"/>
  <c r="H46" i="4"/>
  <c r="F314" i="4"/>
  <c r="K268" i="4"/>
  <c r="J154" i="4"/>
  <c r="H183" i="4"/>
  <c r="F220" i="4"/>
  <c r="H316" i="4"/>
  <c r="D50" i="4"/>
  <c r="G60" i="4"/>
  <c r="I322" i="4"/>
  <c r="E90" i="4"/>
  <c r="E52" i="4"/>
  <c r="H32" i="4"/>
  <c r="J81" i="4"/>
  <c r="F216" i="4"/>
  <c r="F52" i="4"/>
  <c r="J250" i="4"/>
  <c r="G132" i="4"/>
  <c r="H268" i="4"/>
  <c r="I142" i="4"/>
  <c r="D155" i="4"/>
  <c r="F74" i="4"/>
  <c r="I294" i="4"/>
  <c r="H69" i="4"/>
  <c r="I168" i="4"/>
  <c r="J34" i="4"/>
  <c r="F268" i="4"/>
  <c r="E48" i="4"/>
  <c r="G133" i="4"/>
  <c r="J218" i="4"/>
  <c r="H266" i="4"/>
  <c r="I51" i="4"/>
  <c r="J59" i="4"/>
  <c r="F69" i="4"/>
  <c r="I265" i="4"/>
  <c r="K313" i="4"/>
  <c r="H184" i="4"/>
  <c r="K211" i="4"/>
  <c r="I75" i="4"/>
  <c r="E131" i="4"/>
  <c r="D52" i="4"/>
  <c r="G75" i="4"/>
  <c r="E147" i="4"/>
  <c r="I140" i="4"/>
  <c r="I128" i="4"/>
  <c r="D99" i="4"/>
  <c r="E78" i="4"/>
  <c r="H200" i="4"/>
  <c r="H81" i="4"/>
  <c r="D48" i="4"/>
  <c r="J94" i="4"/>
  <c r="I251" i="4"/>
  <c r="E57" i="4"/>
  <c r="F59" i="4"/>
  <c r="E190" i="4"/>
  <c r="G32" i="4"/>
  <c r="J268" i="4"/>
  <c r="D54" i="4"/>
  <c r="K160" i="4"/>
  <c r="D317" i="4"/>
  <c r="H53" i="4"/>
  <c r="H131" i="4"/>
  <c r="F163" i="4"/>
  <c r="D83" i="4"/>
  <c r="K276" i="4"/>
  <c r="I115" i="4"/>
  <c r="D23" i="4"/>
  <c r="I189" i="4"/>
  <c r="J166" i="4"/>
  <c r="K20" i="4"/>
  <c r="D278" i="4"/>
  <c r="I108" i="4"/>
  <c r="I173" i="4"/>
  <c r="K212" i="4"/>
  <c r="I184" i="4"/>
  <c r="I117" i="4"/>
  <c r="D71" i="4"/>
  <c r="H217" i="4"/>
  <c r="F34" i="4"/>
  <c r="D126" i="4"/>
  <c r="I188" i="4"/>
  <c r="E159" i="4"/>
  <c r="H61" i="4"/>
  <c r="G95" i="4"/>
  <c r="J210" i="4"/>
  <c r="F21" i="4"/>
  <c r="I269" i="4"/>
  <c r="J135" i="4"/>
  <c r="J129" i="4"/>
  <c r="D256" i="4"/>
  <c r="E61" i="4"/>
  <c r="J83" i="4"/>
  <c r="I145" i="4"/>
  <c r="G313" i="4"/>
  <c r="I141" i="4"/>
  <c r="I281" i="4"/>
  <c r="G227" i="4"/>
  <c r="K104" i="4"/>
  <c r="I278" i="4"/>
  <c r="G77" i="4"/>
  <c r="D224" i="4"/>
  <c r="J313" i="4"/>
  <c r="H23" i="4"/>
  <c r="I284" i="4"/>
  <c r="K31" i="4"/>
  <c r="F256" i="4"/>
  <c r="D192" i="4"/>
  <c r="I134" i="4"/>
  <c r="D304" i="4"/>
  <c r="I204" i="4"/>
  <c r="G61" i="4"/>
  <c r="I212" i="4"/>
  <c r="J215" i="4"/>
  <c r="E155" i="4"/>
  <c r="G54" i="4"/>
  <c r="K285" i="4"/>
  <c r="I301" i="4"/>
  <c r="I136" i="4"/>
  <c r="H20" i="4"/>
  <c r="F138" i="4"/>
  <c r="D313" i="4"/>
  <c r="E21" i="4"/>
  <c r="K68" i="4"/>
  <c r="H28" i="4"/>
  <c r="K92" i="4"/>
  <c r="D110" i="4"/>
  <c r="G59" i="4"/>
  <c r="I57" i="4"/>
  <c r="D76" i="4"/>
  <c r="H54" i="4"/>
  <c r="I106" i="4"/>
  <c r="E285" i="4"/>
  <c r="E312" i="4"/>
  <c r="K156" i="4"/>
  <c r="G83" i="4"/>
  <c r="I147" i="4"/>
  <c r="K79" i="4"/>
  <c r="I198" i="4"/>
  <c r="I216" i="4"/>
  <c r="K213" i="4"/>
  <c r="H220" i="4"/>
  <c r="J190" i="4"/>
  <c r="E210" i="4"/>
  <c r="I304" i="4"/>
  <c r="K69" i="4"/>
  <c r="I84" i="4"/>
  <c r="J73" i="4"/>
  <c r="F290" i="4"/>
  <c r="J317" i="4"/>
  <c r="E238" i="4"/>
  <c r="J80" i="4"/>
  <c r="I125" i="4"/>
  <c r="I303" i="4"/>
  <c r="D147" i="4"/>
  <c r="F263" i="4"/>
  <c r="G242" i="4"/>
  <c r="E315" i="4"/>
  <c r="E220" i="4"/>
  <c r="G238" i="4"/>
  <c r="F127" i="4"/>
  <c r="D186" i="4"/>
  <c r="J37" i="4"/>
  <c r="K61" i="4"/>
  <c r="E63" i="4"/>
  <c r="H133" i="4"/>
  <c r="D132" i="4"/>
  <c r="I96" i="4"/>
  <c r="K56" i="4"/>
  <c r="E79" i="4"/>
  <c r="I94" i="4"/>
  <c r="D322" i="4"/>
  <c r="E137" i="4"/>
  <c r="E94" i="4"/>
  <c r="K284" i="4"/>
  <c r="D156" i="4"/>
  <c r="E126" i="4"/>
  <c r="E301" i="4"/>
  <c r="K49" i="4"/>
  <c r="H227" i="4"/>
  <c r="E141" i="4"/>
  <c r="J296" i="4"/>
  <c r="E299" i="4"/>
  <c r="F116" i="4"/>
  <c r="G197" i="4"/>
  <c r="E226" i="4"/>
  <c r="F244" i="4"/>
  <c r="E156" i="4"/>
  <c r="J281" i="4"/>
  <c r="G110" i="4"/>
  <c r="E291" i="4"/>
  <c r="K216" i="4"/>
  <c r="F194" i="4"/>
  <c r="D136" i="4"/>
  <c r="J319" i="4"/>
  <c r="J113" i="4"/>
  <c r="K189" i="4"/>
  <c r="K110" i="4"/>
  <c r="E225" i="4"/>
  <c r="K192" i="4"/>
  <c r="D201" i="4"/>
  <c r="F114" i="4"/>
  <c r="I203" i="4"/>
  <c r="J163" i="4"/>
  <c r="D193" i="4"/>
  <c r="D297" i="4"/>
  <c r="H223" i="4"/>
  <c r="K137" i="4"/>
  <c r="J95" i="4"/>
  <c r="H144" i="4"/>
  <c r="E70" i="4"/>
  <c r="G68" i="4"/>
  <c r="D38" i="4"/>
  <c r="H301" i="4"/>
  <c r="D95" i="4"/>
  <c r="E270" i="4"/>
  <c r="F177" i="4"/>
  <c r="H295" i="4"/>
  <c r="K172" i="4"/>
  <c r="H143" i="4"/>
  <c r="J38" i="4"/>
  <c r="G163" i="4"/>
  <c r="E167" i="4"/>
  <c r="J279" i="4"/>
  <c r="J238" i="4"/>
  <c r="H197" i="4"/>
  <c r="I195" i="4"/>
  <c r="J157" i="4"/>
  <c r="G139" i="4"/>
  <c r="J141" i="4"/>
  <c r="H139" i="4"/>
  <c r="G169" i="4"/>
  <c r="E202" i="4"/>
  <c r="F318" i="4"/>
  <c r="F250" i="4"/>
  <c r="E170" i="4"/>
  <c r="H136" i="4"/>
  <c r="E253" i="4"/>
  <c r="F296" i="4"/>
  <c r="J187" i="4"/>
  <c r="F297" i="4"/>
  <c r="G185" i="4"/>
  <c r="H127" i="4"/>
  <c r="E320" i="4"/>
  <c r="K320" i="4"/>
  <c r="J172" i="4"/>
  <c r="G171" i="4"/>
  <c r="K254" i="4"/>
  <c r="I243" i="4"/>
  <c r="J253" i="4"/>
  <c r="K251" i="4"/>
  <c r="F167" i="4"/>
  <c r="D143" i="4"/>
  <c r="J224" i="4"/>
  <c r="G192" i="4"/>
  <c r="H252" i="4"/>
  <c r="D85" i="4"/>
  <c r="K197" i="4"/>
  <c r="J176" i="4"/>
  <c r="J188" i="4"/>
  <c r="K158" i="4"/>
  <c r="D320" i="4"/>
  <c r="J192" i="4"/>
  <c r="F279" i="4"/>
  <c r="G279" i="4"/>
  <c r="F173" i="4"/>
  <c r="K112" i="4"/>
  <c r="H269" i="4"/>
  <c r="F171" i="4"/>
  <c r="F282" i="4"/>
  <c r="G158" i="4"/>
  <c r="K97" i="4"/>
  <c r="D97" i="4"/>
  <c r="H231" i="4"/>
  <c r="D225" i="4"/>
  <c r="G222" i="4"/>
  <c r="J19" i="4"/>
  <c r="K130" i="4"/>
  <c r="H199" i="4"/>
  <c r="F221" i="4"/>
  <c r="J92" i="4"/>
  <c r="E95" i="4"/>
  <c r="H253" i="4"/>
  <c r="K164" i="4"/>
  <c r="F212" i="4"/>
  <c r="H262" i="4"/>
  <c r="E187" i="4"/>
  <c r="E296" i="4"/>
  <c r="J241" i="4"/>
  <c r="E261" i="4"/>
  <c r="H213" i="4"/>
  <c r="K169" i="4"/>
  <c r="K176" i="4"/>
  <c r="F168" i="4"/>
  <c r="D284" i="4"/>
  <c r="F172" i="4"/>
  <c r="H156" i="4"/>
  <c r="K147" i="4"/>
  <c r="J168" i="4"/>
  <c r="E165" i="4"/>
  <c r="E294" i="4"/>
  <c r="F223" i="4"/>
  <c r="J226" i="4"/>
  <c r="E98" i="4"/>
  <c r="G305" i="4"/>
  <c r="D166" i="4"/>
  <c r="G283" i="4"/>
  <c r="J214" i="4"/>
  <c r="K241" i="4"/>
  <c r="K224" i="4"/>
  <c r="H204" i="4"/>
  <c r="F283" i="4"/>
  <c r="E127" i="4"/>
  <c r="H113" i="4"/>
  <c r="G223" i="4"/>
  <c r="E169" i="4"/>
  <c r="E168" i="4"/>
  <c r="J165" i="4"/>
  <c r="I267" i="4"/>
  <c r="F317" i="4"/>
  <c r="G266" i="4"/>
  <c r="H161" i="4"/>
  <c r="F189" i="4"/>
  <c r="H282" i="4"/>
  <c r="G116" i="4"/>
  <c r="F175" i="4"/>
  <c r="G284" i="4"/>
  <c r="K300" i="4"/>
  <c r="H263" i="4"/>
  <c r="H265" i="4"/>
  <c r="H164" i="4"/>
  <c r="D281" i="4"/>
  <c r="H111" i="4"/>
  <c r="K135" i="4"/>
  <c r="H140" i="4"/>
  <c r="E185" i="4"/>
  <c r="H31" i="4"/>
  <c r="J112" i="4"/>
  <c r="D91" i="4"/>
  <c r="J229" i="4"/>
  <c r="K138" i="4"/>
  <c r="D243" i="4"/>
  <c r="E269" i="4"/>
  <c r="G200" i="4"/>
  <c r="D158" i="4"/>
  <c r="D183" i="4"/>
  <c r="J117" i="4"/>
  <c r="H117" i="4"/>
  <c r="K167" i="4"/>
  <c r="F301" i="4"/>
  <c r="E158" i="4"/>
  <c r="H94" i="4"/>
  <c r="K200" i="4"/>
  <c r="J31" i="4"/>
  <c r="J202" i="4"/>
  <c r="G134" i="4"/>
  <c r="H240" i="4"/>
  <c r="G196" i="4"/>
  <c r="F140" i="4"/>
  <c r="D133" i="4"/>
  <c r="F202" i="4"/>
  <c r="H19" i="4"/>
  <c r="D172" i="4"/>
  <c r="J203" i="4"/>
  <c r="J284" i="4"/>
  <c r="F176" i="4"/>
  <c r="D189" i="4"/>
  <c r="E230" i="4"/>
  <c r="H241" i="4"/>
  <c r="F90" i="4"/>
  <c r="H108" i="4"/>
  <c r="J251" i="4"/>
  <c r="E166" i="4"/>
  <c r="D199" i="4"/>
  <c r="H319" i="4"/>
  <c r="D294" i="4"/>
  <c r="D292" i="4"/>
  <c r="J146" i="4"/>
  <c r="J222" i="4"/>
  <c r="H279" i="4"/>
  <c r="K294" i="4"/>
  <c r="E138" i="4"/>
  <c r="E145" i="4"/>
  <c r="G203" i="4"/>
  <c r="F22" i="4"/>
  <c r="D222" i="4"/>
  <c r="F152" i="4"/>
  <c r="G264" i="4"/>
  <c r="G202" i="4"/>
  <c r="H305" i="4"/>
  <c r="H152" i="4"/>
  <c r="J283" i="4"/>
  <c r="J182" i="4"/>
  <c r="E176" i="4"/>
  <c r="E196" i="4"/>
  <c r="H193" i="4"/>
  <c r="G108" i="4"/>
  <c r="E195" i="4"/>
  <c r="K98" i="4"/>
  <c r="D175" i="4"/>
  <c r="G261" i="4"/>
  <c r="J322" i="4"/>
  <c r="F98" i="4"/>
  <c r="G199" i="4"/>
  <c r="J278" i="4"/>
  <c r="E201" i="4"/>
  <c r="G182" i="4"/>
  <c r="K184" i="4"/>
  <c r="D214" i="4"/>
  <c r="D112" i="4"/>
  <c r="J177" i="4"/>
  <c r="K283" i="4"/>
  <c r="G142" i="4"/>
  <c r="D255" i="4"/>
  <c r="G318" i="4"/>
  <c r="F108" i="4"/>
  <c r="E304" i="4"/>
  <c r="H91" i="4"/>
  <c r="E93" i="4"/>
  <c r="K201" i="4"/>
  <c r="J186" i="4"/>
  <c r="G282" i="4"/>
  <c r="H281" i="4"/>
  <c r="G280" i="4"/>
  <c r="K223" i="4"/>
  <c r="G211" i="4"/>
  <c r="H138" i="4"/>
  <c r="K202" i="4"/>
  <c r="D140" i="4"/>
  <c r="E97" i="4"/>
  <c r="K90" i="4"/>
  <c r="G164" i="4"/>
  <c r="H215" i="4"/>
  <c r="E239" i="4"/>
  <c r="F294" i="4"/>
  <c r="J302" i="4"/>
  <c r="K270" i="4"/>
  <c r="E173" i="4"/>
  <c r="D163" i="4"/>
  <c r="F261" i="4"/>
  <c r="G239" i="4"/>
  <c r="H203" i="4"/>
  <c r="G319" i="4"/>
  <c r="E265" i="4"/>
  <c r="E174" i="4"/>
  <c r="D90" i="4"/>
  <c r="H292" i="4"/>
  <c r="F295" i="4"/>
  <c r="H98" i="4"/>
  <c r="J114" i="4"/>
  <c r="G130" i="4"/>
  <c r="G251" i="4"/>
  <c r="K38" i="4"/>
  <c r="F192" i="4"/>
  <c r="K141" i="4"/>
  <c r="D185" i="4"/>
  <c r="K22" i="4"/>
  <c r="G94" i="4"/>
  <c r="D94" i="4"/>
  <c r="F292" i="4"/>
  <c r="H96" i="4"/>
  <c r="K302" i="4"/>
  <c r="G293" i="4"/>
  <c r="F203" i="4"/>
  <c r="K221" i="4"/>
  <c r="J169" i="4"/>
  <c r="J204" i="4"/>
  <c r="J72" i="4"/>
  <c r="J301" i="4"/>
  <c r="G204" i="4"/>
  <c r="J161" i="4"/>
  <c r="K253" i="4"/>
  <c r="H221" i="4"/>
  <c r="J111" i="4"/>
  <c r="H142" i="4"/>
  <c r="J305" i="4"/>
  <c r="I299" i="4"/>
  <c r="F49" i="4"/>
  <c r="J231" i="4"/>
  <c r="F302" i="4"/>
  <c r="D267" i="4"/>
  <c r="F253" i="4"/>
  <c r="F165" i="4"/>
  <c r="D198" i="4"/>
  <c r="J252" i="4"/>
  <c r="E112" i="4"/>
  <c r="H296" i="4"/>
  <c r="F240" i="4"/>
  <c r="G144" i="4"/>
  <c r="G128" i="4"/>
  <c r="D266" i="4"/>
  <c r="D176" i="4"/>
  <c r="K301" i="4"/>
  <c r="G90" i="4"/>
  <c r="D303" i="4"/>
  <c r="F48" i="4"/>
  <c r="E319" i="4"/>
  <c r="E222" i="4"/>
  <c r="K204" i="4"/>
  <c r="D139" i="4"/>
  <c r="G145" i="4"/>
  <c r="E175" i="4"/>
  <c r="G252" i="4"/>
  <c r="H93" i="4"/>
  <c r="E303" i="4"/>
  <c r="H146" i="4"/>
  <c r="H300" i="4"/>
  <c r="F159" i="4"/>
  <c r="J142" i="4"/>
  <c r="H283" i="4"/>
  <c r="G233" i="4"/>
  <c r="D301" i="4"/>
  <c r="F195" i="4"/>
  <c r="J22" i="4"/>
  <c r="J90" i="4"/>
  <c r="E317" i="4"/>
  <c r="D159" i="4"/>
  <c r="E135" i="4"/>
  <c r="G265" i="4"/>
  <c r="I232" i="4"/>
  <c r="J220" i="4"/>
  <c r="K163" i="4"/>
  <c r="E107" i="4"/>
  <c r="H216" i="4"/>
  <c r="D98" i="4"/>
  <c r="K194" i="4"/>
  <c r="K303" i="4"/>
  <c r="E142" i="4"/>
  <c r="K133" i="4"/>
  <c r="F243" i="4"/>
  <c r="J156" i="4"/>
  <c r="J164" i="4"/>
  <c r="J175" i="4"/>
  <c r="K222" i="4"/>
  <c r="H135" i="4"/>
  <c r="D302" i="4"/>
  <c r="K250" i="4"/>
  <c r="F133" i="4"/>
  <c r="G276" i="4"/>
  <c r="D47" i="4"/>
  <c r="J291" i="4"/>
  <c r="H267" i="4"/>
  <c r="H320" i="4"/>
  <c r="F270" i="4"/>
  <c r="K230" i="4"/>
  <c r="G107" i="4"/>
  <c r="K111" i="4"/>
  <c r="E38" i="4"/>
  <c r="E233" i="4"/>
  <c r="K109" i="4"/>
  <c r="J145" i="4"/>
  <c r="J270" i="4"/>
  <c r="K144" i="4"/>
  <c r="K117" i="4"/>
  <c r="J93" i="4"/>
  <c r="G201" i="4"/>
  <c r="F166" i="4"/>
  <c r="K95" i="4"/>
  <c r="E266" i="4"/>
  <c r="H158" i="4"/>
  <c r="D105" i="4"/>
  <c r="F117" i="4"/>
  <c r="J140" i="4"/>
  <c r="J262" i="4"/>
  <c r="F321" i="4"/>
  <c r="H194" i="4"/>
  <c r="D22" i="4"/>
  <c r="G175" i="4"/>
  <c r="H196" i="4"/>
  <c r="E29" i="4"/>
  <c r="J205" i="4"/>
  <c r="E161" i="4"/>
  <c r="D168" i="4"/>
  <c r="E114" i="4"/>
  <c r="G230" i="4"/>
  <c r="D230" i="4"/>
  <c r="K299" i="4"/>
  <c r="D93" i="4"/>
  <c r="F147" i="4"/>
  <c r="F125" i="4"/>
  <c r="K199" i="4"/>
  <c r="E322" i="4"/>
  <c r="D164" i="4"/>
  <c r="G231" i="4"/>
  <c r="E305" i="4"/>
  <c r="K238" i="4"/>
  <c r="E298" i="4"/>
  <c r="J318" i="4"/>
  <c r="K131" i="4"/>
  <c r="I98" i="4"/>
  <c r="K196" i="4"/>
  <c r="D226" i="4"/>
  <c r="E157" i="4"/>
  <c r="H214" i="4"/>
  <c r="E129" i="4"/>
  <c r="F141" i="4"/>
  <c r="E224" i="4"/>
  <c r="K126" i="4"/>
  <c r="F162" i="4"/>
  <c r="E281" i="4"/>
  <c r="H115" i="4"/>
  <c r="F232" i="4"/>
  <c r="E223" i="4"/>
  <c r="J244" i="4"/>
  <c r="G147" i="4"/>
  <c r="H225" i="4"/>
  <c r="H278" i="4"/>
  <c r="G302" i="4"/>
  <c r="D298" i="4"/>
  <c r="F197" i="4"/>
  <c r="E293" i="4"/>
  <c r="G141" i="4"/>
  <c r="G85" i="4"/>
  <c r="H145" i="4"/>
  <c r="D142" i="4"/>
  <c r="J196" i="4"/>
  <c r="K168" i="4"/>
  <c r="D171" i="4"/>
  <c r="G189" i="4"/>
  <c r="F72" i="4"/>
  <c r="F95" i="4"/>
  <c r="H251" i="4"/>
  <c r="G269" i="4"/>
  <c r="D113" i="4"/>
  <c r="E216" i="4"/>
  <c r="K139" i="4"/>
  <c r="E193" i="4"/>
  <c r="E116" i="4"/>
  <c r="E232" i="4"/>
  <c r="K298" i="4"/>
  <c r="G194" i="4"/>
  <c r="E264" i="4"/>
  <c r="D200" i="4"/>
  <c r="D169" i="4"/>
  <c r="J144" i="4"/>
  <c r="K264" i="4"/>
  <c r="F19" i="4"/>
  <c r="F38" i="4"/>
  <c r="D210" i="4"/>
  <c r="F239" i="4"/>
  <c r="H141" i="4"/>
  <c r="E171" i="4"/>
  <c r="E85" i="4"/>
  <c r="K170" i="4"/>
  <c r="D280" i="4"/>
  <c r="F190" i="4"/>
  <c r="K210" i="4"/>
  <c r="E136" i="4"/>
  <c r="E200" i="4"/>
  <c r="K233" i="4"/>
  <c r="G226" i="4"/>
  <c r="K165" i="4"/>
  <c r="D160" i="4"/>
  <c r="D135" i="4"/>
  <c r="G195" i="4"/>
  <c r="J138" i="4"/>
  <c r="F199" i="4"/>
  <c r="D299" i="4"/>
  <c r="J152" i="4"/>
  <c r="E194" i="4"/>
  <c r="E163" i="4"/>
  <c r="G263" i="4"/>
  <c r="J184" i="4"/>
  <c r="E71" i="4"/>
  <c r="F227" i="4"/>
  <c r="E184" i="4"/>
  <c r="E227" i="4"/>
  <c r="E140" i="4"/>
  <c r="E300" i="4"/>
  <c r="F130" i="4"/>
  <c r="E144" i="4"/>
  <c r="J299" i="4"/>
  <c r="J219" i="4"/>
  <c r="G299" i="4"/>
  <c r="E255" i="4"/>
  <c r="G97" i="4"/>
  <c r="F276" i="4"/>
  <c r="F299" i="4"/>
  <c r="D227" i="4"/>
  <c r="H226" i="4"/>
  <c r="D188" i="4"/>
  <c r="K266" i="4"/>
  <c r="J294" i="4"/>
  <c r="G112" i="4"/>
  <c r="K229" i="4"/>
  <c r="H233" i="4"/>
  <c r="E134" i="4"/>
  <c r="H166" i="4"/>
  <c r="D229" i="4"/>
  <c r="E133" i="4"/>
  <c r="F71" i="4"/>
  <c r="F96" i="4"/>
  <c r="F281" i="4"/>
  <c r="J134" i="4"/>
  <c r="K255" i="4"/>
  <c r="E146" i="4"/>
  <c r="F85" i="4"/>
  <c r="J297" i="4"/>
  <c r="D167" i="4"/>
  <c r="J230" i="4"/>
  <c r="J131" i="4"/>
  <c r="E297" i="4"/>
  <c r="D165" i="4"/>
  <c r="J110" i="4"/>
  <c r="E197" i="4"/>
  <c r="J70" i="4"/>
  <c r="J269" i="4"/>
  <c r="G115" i="4"/>
  <c r="D197" i="4"/>
  <c r="D196" i="4"/>
  <c r="H169" i="4"/>
  <c r="F222" i="4"/>
  <c r="K96" i="4"/>
  <c r="F293" i="4"/>
  <c r="E321" i="4"/>
  <c r="D261" i="4"/>
  <c r="H85" i="4"/>
  <c r="K146" i="4"/>
  <c r="D205" i="4"/>
  <c r="K297" i="4"/>
  <c r="H182" i="4"/>
  <c r="H297" i="4"/>
  <c r="K239" i="4"/>
  <c r="J193" i="4"/>
  <c r="H205" i="4"/>
  <c r="E30" i="4"/>
  <c r="E182" i="4"/>
  <c r="K198" i="4"/>
  <c r="J321" i="4"/>
  <c r="K293" i="4"/>
  <c r="J280" i="4"/>
  <c r="F233" i="4"/>
  <c r="H188" i="4"/>
  <c r="G295" i="4"/>
  <c r="J198" i="4"/>
  <c r="G298" i="4"/>
  <c r="D251" i="4"/>
  <c r="D321" i="4"/>
  <c r="F230" i="4"/>
  <c r="G281" i="4"/>
  <c r="G190" i="4"/>
  <c r="D195" i="4"/>
  <c r="G137" i="4"/>
  <c r="D241" i="4"/>
  <c r="E279" i="4"/>
  <c r="G253" i="4"/>
  <c r="G198" i="4"/>
  <c r="E221" i="4"/>
  <c r="J96" i="4"/>
  <c r="H229" i="4"/>
  <c r="G135" i="4"/>
  <c r="K155" i="4"/>
  <c r="H177" i="4"/>
  <c r="F254" i="4"/>
  <c r="G232" i="4"/>
  <c r="J232" i="4"/>
  <c r="J293" i="4"/>
  <c r="F146" i="4"/>
  <c r="H224" i="4"/>
  <c r="F201" i="4"/>
  <c r="G146" i="4"/>
  <c r="G225" i="4"/>
  <c r="F134" i="4"/>
  <c r="K116" i="4"/>
  <c r="D116" i="4"/>
  <c r="K281" i="4"/>
  <c r="G104" i="4"/>
  <c r="F93" i="4"/>
  <c r="F193" i="4"/>
  <c r="D264" i="4"/>
  <c r="F170" i="4"/>
  <c r="H106" i="4"/>
  <c r="G173" i="4"/>
  <c r="D265" i="4"/>
  <c r="F169" i="4"/>
  <c r="K226" i="4"/>
  <c r="J225" i="4"/>
  <c r="J227" i="4"/>
  <c r="G23" i="4"/>
  <c r="H128" i="4"/>
  <c r="G22" i="4"/>
  <c r="D244" i="4"/>
  <c r="J223" i="4"/>
  <c r="J173" i="4"/>
  <c r="K113" i="4"/>
  <c r="J228" i="4"/>
  <c r="E113" i="4"/>
  <c r="F267" i="4"/>
  <c r="K243" i="4"/>
  <c r="K91" i="4"/>
  <c r="G228" i="4"/>
  <c r="K175" i="4"/>
  <c r="G278" i="4"/>
  <c r="F280" i="4"/>
  <c r="D141" i="4"/>
  <c r="J170" i="4"/>
  <c r="D170" i="4"/>
  <c r="G255" i="4"/>
  <c r="F68" i="4"/>
  <c r="F155" i="4"/>
  <c r="D295" i="4"/>
  <c r="F109" i="4"/>
  <c r="E132" i="4"/>
  <c r="F298" i="4"/>
  <c r="H175" i="4"/>
  <c r="H173" i="4"/>
  <c r="K114" i="4"/>
  <c r="F226" i="4"/>
  <c r="K203" i="4"/>
  <c r="J233" i="4"/>
  <c r="E19" i="4"/>
  <c r="G224" i="4"/>
  <c r="D204" i="4"/>
  <c r="K85" i="4"/>
  <c r="D138" i="4"/>
  <c r="G174" i="4"/>
  <c r="H299" i="4"/>
  <c r="E117" i="4"/>
  <c r="K279" i="4"/>
  <c r="J136" i="4"/>
  <c r="F94" i="4"/>
  <c r="K305" i="4"/>
  <c r="K240" i="4"/>
  <c r="K205" i="4"/>
  <c r="E282" i="4"/>
  <c r="E22" i="4"/>
  <c r="F139" i="4"/>
  <c r="H114" i="4"/>
  <c r="H244" i="4"/>
  <c r="D277" i="4"/>
  <c r="D233" i="4"/>
  <c r="F303" i="4"/>
  <c r="F158" i="4"/>
  <c r="H230" i="4"/>
  <c r="E292" i="4"/>
  <c r="F210" i="4"/>
  <c r="H116" i="4"/>
  <c r="H165" i="4"/>
  <c r="K129" i="4"/>
  <c r="K296" i="4"/>
  <c r="D134" i="4"/>
  <c r="E284" i="4"/>
  <c r="K142" i="4"/>
  <c r="H112" i="4"/>
  <c r="J195" i="4"/>
  <c r="G304" i="4"/>
  <c r="G136" i="4"/>
  <c r="E252" i="4"/>
  <c r="H293" i="4"/>
  <c r="D319" i="4"/>
  <c r="K47" i="4"/>
  <c r="K282" i="4"/>
  <c r="F145" i="4"/>
  <c r="K232" i="4"/>
  <c r="J201" i="4"/>
  <c r="G296" i="4"/>
  <c r="J98" i="4"/>
  <c r="F277" i="4"/>
  <c r="J132" i="4"/>
  <c r="F214" i="4"/>
  <c r="F129" i="4"/>
  <c r="E205" i="4"/>
  <c r="F305" i="4"/>
  <c r="H291" i="4"/>
  <c r="H264" i="4"/>
  <c r="E295" i="4"/>
  <c r="E267" i="4"/>
  <c r="J147" i="4"/>
  <c r="J243" i="4"/>
  <c r="I185" i="4"/>
  <c r="K145" i="4"/>
  <c r="G193" i="4"/>
  <c r="F228" i="4"/>
  <c r="H232" i="4"/>
  <c r="E228" i="4"/>
  <c r="I279" i="4"/>
  <c r="F213" i="4"/>
  <c r="G113" i="4"/>
  <c r="H157" i="4"/>
  <c r="E143" i="4"/>
  <c r="H270" i="4"/>
  <c r="I305" i="4"/>
  <c r="K182" i="4"/>
  <c r="F291" i="4"/>
  <c r="J300" i="4"/>
  <c r="E69" i="4"/>
  <c r="D145" i="4"/>
  <c r="J167" i="4"/>
  <c r="H90" i="4"/>
  <c r="H163" i="4"/>
  <c r="E177" i="4"/>
  <c r="E280" i="4"/>
  <c r="K19" i="4"/>
  <c r="H222" i="4"/>
  <c r="D228" i="4"/>
  <c r="D253" i="4"/>
  <c r="K115" i="4"/>
  <c r="K269" i="4"/>
  <c r="G320" i="4"/>
  <c r="F198" i="4"/>
  <c r="E263" i="4"/>
  <c r="K265" i="4"/>
  <c r="J115" i="4"/>
  <c r="K228" i="4"/>
  <c r="E241" i="4"/>
  <c r="K127" i="4"/>
  <c r="D269" i="4"/>
  <c r="J174" i="4"/>
  <c r="H243" i="4"/>
  <c r="G165" i="4"/>
  <c r="F255" i="4"/>
  <c r="K152" i="4"/>
  <c r="G322" i="4"/>
  <c r="F112" i="4"/>
  <c r="G188" i="4"/>
  <c r="H238" i="4"/>
  <c r="F204" i="4"/>
  <c r="K173" i="4"/>
  <c r="J303" i="4"/>
  <c r="K29" i="4"/>
  <c r="E109" i="4"/>
  <c r="H304" i="4"/>
  <c r="H294" i="4"/>
  <c r="F265" i="4"/>
  <c r="F135" i="4"/>
  <c r="H134" i="4"/>
  <c r="F200" i="4"/>
  <c r="K140" i="4"/>
  <c r="H185" i="4"/>
  <c r="D254" i="4"/>
  <c r="G244" i="4"/>
  <c r="K231" i="4"/>
  <c r="J139" i="4"/>
  <c r="D223" i="4"/>
  <c r="F322" i="4"/>
  <c r="E254" i="4"/>
  <c r="J292" i="4"/>
  <c r="H321" i="4"/>
  <c r="K94" i="4"/>
  <c r="H137" i="4"/>
  <c r="D270" i="4"/>
  <c r="J85" i="4"/>
  <c r="G157" i="4"/>
  <c r="G172" i="4"/>
  <c r="K322" i="4"/>
  <c r="F97" i="4"/>
  <c r="K321" i="4"/>
  <c r="F142" i="4"/>
  <c r="J254" i="4"/>
  <c r="D114" i="4"/>
  <c r="D293" i="4"/>
  <c r="H174" i="4"/>
  <c r="F252" i="4"/>
  <c r="G96" i="4"/>
  <c r="G168" i="4"/>
  <c r="F113" i="4"/>
  <c r="G167" i="4"/>
  <c r="K267" i="4"/>
  <c r="H97" i="4"/>
  <c r="F92" i="4"/>
  <c r="F319" i="4"/>
  <c r="H303" i="4"/>
  <c r="E204" i="4"/>
  <c r="G321" i="4"/>
  <c r="F304" i="4"/>
  <c r="J143" i="4"/>
  <c r="J221" i="4"/>
  <c r="D137" i="4"/>
  <c r="D49" i="4"/>
  <c r="K183" i="4"/>
  <c r="G140" i="4"/>
  <c r="J298" i="4"/>
  <c r="H210" i="4"/>
  <c r="J200" i="4"/>
  <c r="E212" i="4"/>
  <c r="G303" i="4"/>
  <c r="K48" i="4"/>
  <c r="G267" i="4"/>
  <c r="E189" i="4"/>
  <c r="E240" i="4"/>
  <c r="D19" i="4"/>
  <c r="F231" i="4"/>
  <c r="K295" i="4"/>
  <c r="G294" i="4"/>
  <c r="H302" i="4"/>
  <c r="D161" i="4"/>
  <c r="K174" i="4"/>
  <c r="G143" i="4"/>
  <c r="K280" i="4"/>
  <c r="D115" i="4"/>
  <c r="D130" i="4"/>
  <c r="E110" i="4"/>
  <c r="H212" i="4"/>
  <c r="G138" i="4"/>
  <c r="J128" i="4"/>
  <c r="D177" i="4"/>
  <c r="H147" i="4"/>
  <c r="K319" i="4"/>
  <c r="G114" i="4"/>
  <c r="G166" i="4"/>
  <c r="J199" i="4"/>
  <c r="E217" i="4"/>
  <c r="D231" i="4"/>
  <c r="E283" i="4"/>
  <c r="G170" i="4"/>
  <c r="H284" i="4"/>
  <c r="G270" i="4"/>
  <c r="G254" i="4"/>
  <c r="J282" i="4"/>
  <c r="D111" i="4"/>
  <c r="G93" i="4"/>
  <c r="F160" i="4"/>
  <c r="D276" i="4"/>
  <c r="G301" i="4"/>
  <c r="K227" i="4"/>
  <c r="H254" i="4"/>
  <c r="K318" i="4"/>
  <c r="G176" i="4"/>
  <c r="G38" i="4"/>
  <c r="F104" i="4"/>
  <c r="F300" i="4"/>
  <c r="D194" i="4"/>
  <c r="E192" i="4"/>
  <c r="J127" i="4"/>
  <c r="J265" i="4"/>
  <c r="G229" i="4"/>
  <c r="F269" i="4"/>
  <c r="D232" i="4"/>
  <c r="E203" i="4"/>
  <c r="H202" i="4"/>
  <c r="G297" i="4"/>
  <c r="F182" i="4"/>
  <c r="H29" i="4"/>
  <c r="E198" i="4"/>
  <c r="F225" i="4"/>
  <c r="E164" i="4"/>
  <c r="H176" i="4"/>
  <c r="K134" i="4"/>
  <c r="D252" i="4"/>
  <c r="G129" i="4"/>
  <c r="H322" i="4"/>
  <c r="H192" i="4"/>
  <c r="K166" i="4"/>
  <c r="F174" i="4"/>
  <c r="H125" i="4"/>
  <c r="D28" i="4"/>
  <c r="J295" i="4"/>
  <c r="D305" i="4"/>
  <c r="G205" i="4"/>
  <c r="F136" i="4"/>
  <c r="F266" i="4"/>
  <c r="K136" i="4"/>
  <c r="D173" i="4"/>
  <c r="G28" i="4"/>
  <c r="I60" i="4"/>
  <c r="H198" i="4"/>
  <c r="J126" i="4"/>
  <c r="J171" i="4"/>
  <c r="H228" i="4"/>
  <c r="J137" i="4"/>
  <c r="I138" i="4"/>
  <c r="D146" i="4"/>
  <c r="J116" i="4"/>
  <c r="F224" i="4"/>
  <c r="F320" i="4"/>
  <c r="G19" i="4"/>
  <c r="K195" i="4"/>
  <c r="E302" i="4"/>
  <c r="J91" i="4"/>
  <c r="J194" i="4"/>
  <c r="F229" i="4"/>
  <c r="G291" i="4"/>
  <c r="F143" i="4"/>
  <c r="E139" i="4"/>
  <c r="G98" i="4"/>
  <c r="I233" i="4"/>
  <c r="D203" i="4"/>
  <c r="H195" i="4"/>
  <c r="H167" i="4"/>
  <c r="F196" i="4"/>
  <c r="F164" i="4"/>
  <c r="D296" i="4"/>
  <c r="D117" i="4"/>
  <c r="H318" i="4"/>
  <c r="E68" i="4"/>
  <c r="H38" i="4"/>
  <c r="H168" i="4"/>
  <c r="K24" i="4" l="1"/>
  <c r="K86" i="4"/>
  <c r="K39" i="4"/>
  <c r="K323" i="4"/>
  <c r="K286" i="4"/>
  <c r="K272" i="4"/>
  <c r="K64" i="4"/>
  <c r="K100" i="4"/>
  <c r="K306" i="4"/>
  <c r="K148" i="4"/>
  <c r="K118" i="4"/>
  <c r="K178" i="4"/>
  <c r="K234" i="4"/>
  <c r="K246" i="4"/>
  <c r="K257" i="4"/>
  <c r="K206" i="4"/>
  <c r="K12"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<sst xmlns="http://schemas.openxmlformats.org/spreadsheetml/2006/main" count="14108" uniqueCount="1920">
  <si>
    <t>Projektnummer: 10462</t>
  </si>
  <si>
    <t>Multifunktionsskrivare, skrivare och tjänster 2019</t>
  </si>
  <si>
    <t>Typkonfiguration</t>
  </si>
  <si>
    <t>Antal</t>
  </si>
  <si>
    <t>MFP SV1 (SvartVit A4)</t>
  </si>
  <si>
    <t>klickpris svartvit A4</t>
  </si>
  <si>
    <t>Serviceavtal år 1-5</t>
  </si>
  <si>
    <t>Serviceavtal år 6</t>
  </si>
  <si>
    <t>Ange uppskattat antal utskrifter för respektive storlek och färg</t>
  </si>
  <si>
    <t>Serviceavtal år 7</t>
  </si>
  <si>
    <t>Administrationsprogram</t>
  </si>
  <si>
    <t>Admnistrationsprogramvara och uppdatering av administrationsprogramvara</t>
  </si>
  <si>
    <t>Tillvalstillbehör 1</t>
  </si>
  <si>
    <t>Tillvalstillbehör 2</t>
  </si>
  <si>
    <t xml:space="preserve">En extra papperskassett </t>
  </si>
  <si>
    <t>Extra tonersats</t>
  </si>
  <si>
    <t>1.1</t>
  </si>
  <si>
    <t>1.2</t>
  </si>
  <si>
    <t>1.3</t>
  </si>
  <si>
    <t>1.4</t>
  </si>
  <si>
    <t>1.5</t>
  </si>
  <si>
    <t>1.6</t>
  </si>
  <si>
    <t>15.1</t>
  </si>
  <si>
    <t>Leverantör 1</t>
  </si>
  <si>
    <t>Leverantör 2</t>
  </si>
  <si>
    <t>Leverantör 3</t>
  </si>
  <si>
    <t>Beskrivning</t>
  </si>
  <si>
    <t>Tillverkare</t>
  </si>
  <si>
    <t>Artikelnummer</t>
  </si>
  <si>
    <t>15.2</t>
  </si>
  <si>
    <t>15.3</t>
  </si>
  <si>
    <t>15.4</t>
  </si>
  <si>
    <t>Leverantör</t>
  </si>
  <si>
    <t>15.5</t>
  </si>
  <si>
    <t>15.6</t>
  </si>
  <si>
    <t>15.7</t>
  </si>
  <si>
    <t>15.8</t>
  </si>
  <si>
    <t>Pris per enhet (SEK)</t>
  </si>
  <si>
    <t>15.9</t>
  </si>
  <si>
    <t>15.10</t>
  </si>
  <si>
    <t>15.11</t>
  </si>
  <si>
    <t>15.12</t>
  </si>
  <si>
    <t>15.13</t>
  </si>
  <si>
    <t>15.14</t>
  </si>
  <si>
    <t>15.15</t>
  </si>
  <si>
    <t>15.16</t>
  </si>
  <si>
    <t>15.17</t>
  </si>
  <si>
    <t>klickpris färg A4</t>
  </si>
  <si>
    <t>klickpris svartvit A3</t>
  </si>
  <si>
    <t>klickpris färg A3</t>
  </si>
  <si>
    <t>16.1</t>
  </si>
  <si>
    <t>16.2</t>
  </si>
  <si>
    <t>16.3</t>
  </si>
  <si>
    <t>16.4</t>
  </si>
  <si>
    <t>16.5</t>
  </si>
  <si>
    <t>OCR-behandling</t>
  </si>
  <si>
    <t>16.6</t>
  </si>
  <si>
    <t>Air Print</t>
  </si>
  <si>
    <t>16.7</t>
  </si>
  <si>
    <t>Trådlös utskrift/mobilutskrift</t>
  </si>
  <si>
    <t>16.8</t>
  </si>
  <si>
    <t>16.9</t>
  </si>
  <si>
    <t>FollowMe</t>
  </si>
  <si>
    <t>16.10</t>
  </si>
  <si>
    <t>FollowMe-lösning, men alla nödvändiga licenser, autentificering, roaming och rapportmodul</t>
  </si>
  <si>
    <t>16.11</t>
  </si>
  <si>
    <t>Supportavtal till FollowMe-lösning</t>
  </si>
  <si>
    <t>16.12</t>
  </si>
  <si>
    <t xml:space="preserve">Uppsättning och installation per MFP </t>
  </si>
  <si>
    <t>16.13</t>
  </si>
  <si>
    <t>FollowMe Embedded kortläsare</t>
  </si>
  <si>
    <t xml:space="preserve">FollowMe Hardware kortläsarterminal </t>
  </si>
  <si>
    <t>Lokal lösning</t>
  </si>
  <si>
    <t>Molnbaserad lösning</t>
  </si>
  <si>
    <t>Kryptering vid molnbaserad lösning</t>
  </si>
  <si>
    <t xml:space="preserve">Air Print </t>
  </si>
  <si>
    <t>Trådlös utskrift/mobil utskrift</t>
  </si>
  <si>
    <t>Regelbaserad utskrift</t>
  </si>
  <si>
    <t xml:space="preserve">Serverlösning som kan distribuera certifikat till enheterna från den centrala applikationen </t>
  </si>
  <si>
    <t>Enskild för FollowMe lösning</t>
  </si>
  <si>
    <t>Filnamn</t>
  </si>
  <si>
    <t>Fliknamn</t>
  </si>
  <si>
    <t>LeverantörNr</t>
  </si>
  <si>
    <t>Leverantörsmodellbeteckning</t>
  </si>
  <si>
    <t>Maskinhastighet</t>
  </si>
  <si>
    <t>Andelen återvunnen plast eller förnybar plast i maskinen (%)</t>
  </si>
  <si>
    <t>Ljudnivå (dB (A))</t>
  </si>
  <si>
    <t>Andelen återvunnen plast eller förnybar plast i förbrukningsmateriel (%)</t>
  </si>
  <si>
    <t>Position</t>
  </si>
  <si>
    <t>Beskrivning Grupp</t>
  </si>
  <si>
    <t>Enhet</t>
  </si>
  <si>
    <t>UNSPSC-kod</t>
  </si>
  <si>
    <t>Namn på FollowMe-lösning</t>
  </si>
  <si>
    <t>Calc_TypVariationer</t>
  </si>
  <si>
    <t>Calc_LevArt</t>
  </si>
  <si>
    <t>CalcTyp</t>
  </si>
  <si>
    <t>Prisbilaga delområde 1 komplett_JB211107.xlsx</t>
  </si>
  <si>
    <t>1. MFP SV1</t>
  </si>
  <si>
    <t>Priser typkonfiguration MFP SV1</t>
  </si>
  <si>
    <t>ATEA Sverige AB</t>
  </si>
  <si>
    <t xml:space="preserve">Kyocera </t>
  </si>
  <si>
    <t>M2040dn</t>
  </si>
  <si>
    <t>Offererad MFP till typkonfiguration MFP SV1</t>
  </si>
  <si>
    <t>styck</t>
  </si>
  <si>
    <t>1102S33NL0</t>
  </si>
  <si>
    <t>1Offererad MFP till typkonfiguration MFP SV1</t>
  </si>
  <si>
    <t>Leverantör 11.1</t>
  </si>
  <si>
    <t xml:space="preserve">Offererad MFP till typkonfiguration MFP SV1 </t>
  </si>
  <si>
    <t>klick</t>
  </si>
  <si>
    <t>1Serviceavtal år 1-5klickpris svartvit A4</t>
  </si>
  <si>
    <t>Leverantör 11.2</t>
  </si>
  <si>
    <t>Serviceavtal år 1-5 klickpris svartvit A4</t>
  </si>
  <si>
    <t>1Serviceavtal år 6klickpris svartvit A4</t>
  </si>
  <si>
    <t>Leverantör 11.3</t>
  </si>
  <si>
    <t>Serviceavtal år 6 klickpris svartvit A4</t>
  </si>
  <si>
    <t>1Serviceavtal år 7klickpris svartvit A4</t>
  </si>
  <si>
    <t>Leverantör 11.4</t>
  </si>
  <si>
    <t>Serviceavtal år 7 klickpris svartvit A4</t>
  </si>
  <si>
    <t>Tillvalstillbehör</t>
  </si>
  <si>
    <t>1203RA0UN0</t>
  </si>
  <si>
    <t xml:space="preserve">1TillvalstillbehörEn extra papperskassett </t>
  </si>
  <si>
    <t>Leverantör 11.5</t>
  </si>
  <si>
    <t xml:space="preserve">Tillvalstillbehör En extra papperskassett </t>
  </si>
  <si>
    <t>X-toner-MFPSV1</t>
  </si>
  <si>
    <t>1TillvalstillbehörExtra tonersats</t>
  </si>
  <si>
    <t>Leverantör 11.6</t>
  </si>
  <si>
    <t>Tillvalstillbehör Extra tonersats</t>
  </si>
  <si>
    <t>Canon Svenska AB</t>
  </si>
  <si>
    <t>Canon</t>
  </si>
  <si>
    <t>iSensys-X 1238i</t>
  </si>
  <si>
    <t>&lt;1%</t>
  </si>
  <si>
    <t>3514C051</t>
  </si>
  <si>
    <t>Leverantör 21.1</t>
  </si>
  <si>
    <t>Leverantör 21.2</t>
  </si>
  <si>
    <t>Leverantör 21.3</t>
  </si>
  <si>
    <t>Leverantör 21.4</t>
  </si>
  <si>
    <t>0732A033</t>
  </si>
  <si>
    <t>Leverantör 21.5</t>
  </si>
  <si>
    <t>3010C006</t>
  </si>
  <si>
    <t>Leverantör 21.6</t>
  </si>
  <si>
    <t>Xerox Sverige AB</t>
  </si>
  <si>
    <t xml:space="preserve">Xerox </t>
  </si>
  <si>
    <t>B405V_DNM</t>
  </si>
  <si>
    <t>Leverantör 31.1</t>
  </si>
  <si>
    <t>Leverantör 31.2</t>
  </si>
  <si>
    <t>Leverantör 31.3</t>
  </si>
  <si>
    <t>Leverantör 31.4</t>
  </si>
  <si>
    <t>497K13630</t>
  </si>
  <si>
    <t>Leverantör 31.5</t>
  </si>
  <si>
    <t>106R03586</t>
  </si>
  <si>
    <t>Leverantör 31.6</t>
  </si>
  <si>
    <t>2. MFP SV2</t>
  </si>
  <si>
    <t>Priser typkonfiguration MFP SV2</t>
  </si>
  <si>
    <t>Ecosys M2640idw</t>
  </si>
  <si>
    <t>2.1</t>
  </si>
  <si>
    <t>Offererad MFP till typkonfiguration MFP SV2</t>
  </si>
  <si>
    <t>1102S53NL0</t>
  </si>
  <si>
    <t>2Offererad MFP till typkonfiguration MFP SV2</t>
  </si>
  <si>
    <t>Leverantör 12.1</t>
  </si>
  <si>
    <t xml:space="preserve">Offererad MFP till typkonfiguration MFP SV2 </t>
  </si>
  <si>
    <t>2.2</t>
  </si>
  <si>
    <t>2Serviceavtal år 1-5klickpris svartvit A4</t>
  </si>
  <si>
    <t>Leverantör 12.2</t>
  </si>
  <si>
    <t>2.3</t>
  </si>
  <si>
    <t>2Serviceavtal år 6klickpris svartvit A4</t>
  </si>
  <si>
    <t>Leverantör 12.3</t>
  </si>
  <si>
    <t>2.4</t>
  </si>
  <si>
    <t>2Serviceavtal år 7klickpris svartvit A4</t>
  </si>
  <si>
    <t>Leverantör 12.4</t>
  </si>
  <si>
    <t>2.5</t>
  </si>
  <si>
    <t>Tillvalsfunktioner</t>
  </si>
  <si>
    <t>maskin</t>
  </si>
  <si>
    <t>PRINT-OCR-01</t>
  </si>
  <si>
    <t>2TillvalsfunktionerOCR-behandling</t>
  </si>
  <si>
    <t>Leverantör 12.5</t>
  </si>
  <si>
    <t>Tillvalsfunktioner OCR-behandling</t>
  </si>
  <si>
    <t>2.6</t>
  </si>
  <si>
    <t>PRINT-AIRPRINT-01</t>
  </si>
  <si>
    <t>2TillvalsfunktionerAir Print</t>
  </si>
  <si>
    <t>Leverantör 12.6</t>
  </si>
  <si>
    <t>Tillvalsfunktioner Air Print</t>
  </si>
  <si>
    <t>2.7</t>
  </si>
  <si>
    <t>PRINT-MOBILE-01</t>
  </si>
  <si>
    <t>2TillvalsfunktionerTrådlös utskrift/mobilutskrift</t>
  </si>
  <si>
    <t>Leverantör 12.7</t>
  </si>
  <si>
    <t>Tillvalsfunktioner Trådlös utskrift/mobilutskrift</t>
  </si>
  <si>
    <t>2.8</t>
  </si>
  <si>
    <t xml:space="preserve">2TillvalstillbehörEn extra papperskassett </t>
  </si>
  <si>
    <t>Leverantör 12.8</t>
  </si>
  <si>
    <t>2.9</t>
  </si>
  <si>
    <t>Bord/stativ</t>
  </si>
  <si>
    <t>870LD00121</t>
  </si>
  <si>
    <t>2TillvalstillbehörBord/stativ</t>
  </si>
  <si>
    <t>Leverantör 12.9</t>
  </si>
  <si>
    <t>Tillvalstillbehör Bord/stativ</t>
  </si>
  <si>
    <t>2.10</t>
  </si>
  <si>
    <t>X-toner-MFPSV2</t>
  </si>
  <si>
    <t>2TillvalstillbehörExtra tonersats</t>
  </si>
  <si>
    <t>Leverantör 12.10</t>
  </si>
  <si>
    <t xml:space="preserve">Canon </t>
  </si>
  <si>
    <t>DX 4735i</t>
  </si>
  <si>
    <t>4055C005+3813C001</t>
  </si>
  <si>
    <t>Leverantör 22.1</t>
  </si>
  <si>
    <t>Leverantör 22.2</t>
  </si>
  <si>
    <t>Leverantör 22.3</t>
  </si>
  <si>
    <t>Leverantör 22.4</t>
  </si>
  <si>
    <t>ingår</t>
  </si>
  <si>
    <t>Leverantör 22.5</t>
  </si>
  <si>
    <t>Leverantör 22.6</t>
  </si>
  <si>
    <t>Leverantör 22.7</t>
  </si>
  <si>
    <t>Leverantör 22.8</t>
  </si>
  <si>
    <t>2290C001</t>
  </si>
  <si>
    <t>Leverantör 22.9</t>
  </si>
  <si>
    <t>0473C002</t>
  </si>
  <si>
    <t>Leverantör 22.10</t>
  </si>
  <si>
    <t>Xerox</t>
  </si>
  <si>
    <t>3345V_DNIM+097N02254</t>
  </si>
  <si>
    <t>Leverantör 32.1</t>
  </si>
  <si>
    <t>Leverantör 32.2</t>
  </si>
  <si>
    <t>Leverantör 32.3</t>
  </si>
  <si>
    <t>Leverantör 32.4</t>
  </si>
  <si>
    <t>Leverantör 32.5</t>
  </si>
  <si>
    <t>Ingår(wifi)</t>
  </si>
  <si>
    <t>Leverantör 32.6</t>
  </si>
  <si>
    <t>Leverantör 32.7</t>
  </si>
  <si>
    <t>097n02254</t>
  </si>
  <si>
    <t>Leverantör 32.8</t>
  </si>
  <si>
    <t>497K13660</t>
  </si>
  <si>
    <t>Leverantör 32.9</t>
  </si>
  <si>
    <t>106R03625</t>
  </si>
  <si>
    <t>Leverantör 32.10</t>
  </si>
  <si>
    <t>3. MFP SV3</t>
  </si>
  <si>
    <t>Priser typkonfiguration MFP SV3</t>
  </si>
  <si>
    <t>Kyocera</t>
  </si>
  <si>
    <t>3.1</t>
  </si>
  <si>
    <t>Offererad MFP till typkonfiguration MFP SV3</t>
  </si>
  <si>
    <t>3Offererad MFP till typkonfiguration MFP SV3</t>
  </si>
  <si>
    <t>Leverantör 13.1</t>
  </si>
  <si>
    <t xml:space="preserve">Offererad MFP till typkonfiguration MFP SV3 </t>
  </si>
  <si>
    <t>3.2</t>
  </si>
  <si>
    <t>3Serviceavtal år 1-5klickpris svartvit A4</t>
  </si>
  <si>
    <t>Leverantör 13.2</t>
  </si>
  <si>
    <t>3.3</t>
  </si>
  <si>
    <t>3Serviceavtal år 1-5klickpris svartvit A3</t>
  </si>
  <si>
    <t>Leverantör 13.3</t>
  </si>
  <si>
    <t>Serviceavtal år 1-5 klickpris svartvit A3</t>
  </si>
  <si>
    <t>3.4</t>
  </si>
  <si>
    <t>3Serviceavtal år 6klickpris svartvit A4</t>
  </si>
  <si>
    <t>Leverantör 13.4</t>
  </si>
  <si>
    <t>3.5</t>
  </si>
  <si>
    <t>3Serviceavtal år 6klickpris svartvit A3</t>
  </si>
  <si>
    <t>Leverantör 13.5</t>
  </si>
  <si>
    <t>Serviceavtal år 6 klickpris svartvit A3</t>
  </si>
  <si>
    <t>3.6</t>
  </si>
  <si>
    <t>3Serviceavtal år 7klickpris svartvit A4</t>
  </si>
  <si>
    <t>Leverantör 13.6</t>
  </si>
  <si>
    <t>3.7</t>
  </si>
  <si>
    <t>3Serviceavtal år 7klickpris svartvit A3</t>
  </si>
  <si>
    <t>Leverantör 13.7</t>
  </si>
  <si>
    <t>Serviceavtal år 7 klickpris svartvit A3</t>
  </si>
  <si>
    <t>3.8</t>
  </si>
  <si>
    <t>3TillvalsfunktionerOCR-behandling</t>
  </si>
  <si>
    <t>Leverantör 13.8</t>
  </si>
  <si>
    <t>3.9</t>
  </si>
  <si>
    <t>3TillvalsfunktionerAir Print</t>
  </si>
  <si>
    <t>Leverantör 13.9</t>
  </si>
  <si>
    <t>3.10</t>
  </si>
  <si>
    <t>3TillvalsfunktionerTrådlös utskrift/mobilutskrift</t>
  </si>
  <si>
    <t>Leverantör 13.10</t>
  </si>
  <si>
    <t>3.11</t>
  </si>
  <si>
    <t xml:space="preserve">Efterbehandlare med falsning och rygghäftning </t>
  </si>
  <si>
    <t>1203ND3NL0SV3</t>
  </si>
  <si>
    <t xml:space="preserve">3TillvalstillbehörEfterbehandlare med falsning och rygghäftning </t>
  </si>
  <si>
    <t>Leverantör 13.11</t>
  </si>
  <si>
    <t xml:space="preserve">Tillvalstillbehör Efterbehandlare med falsning och rygghäftning </t>
  </si>
  <si>
    <t>3.12</t>
  </si>
  <si>
    <t xml:space="preserve">Efterbehandlare med multifunktionshäftning </t>
  </si>
  <si>
    <t xml:space="preserve">3TillvalstillbehörEfterbehandlare med multifunktionshäftning </t>
  </si>
  <si>
    <t>Leverantör 13.12</t>
  </si>
  <si>
    <t xml:space="preserve">Tillvalstillbehör Efterbehandlare med multifunktionshäftning </t>
  </si>
  <si>
    <t>3.13</t>
  </si>
  <si>
    <t>Hålslagning fyra hål</t>
  </si>
  <si>
    <t>1203RF3SW0SV3</t>
  </si>
  <si>
    <t>3TillvalstillbehörHålslagning fyra hål</t>
  </si>
  <si>
    <t>Leverantör 13.13</t>
  </si>
  <si>
    <t>Tillvalstillbehör Hålslagning fyra hål</t>
  </si>
  <si>
    <t>3.14</t>
  </si>
  <si>
    <t>Inbyggd faxmodul</t>
  </si>
  <si>
    <t>3TillvalstillbehörInbyggd faxmodul</t>
  </si>
  <si>
    <t>Leverantör 13.14</t>
  </si>
  <si>
    <t>Tillvalstillbehör Inbyggd faxmodul</t>
  </si>
  <si>
    <t>3.15</t>
  </si>
  <si>
    <t>Postscript-modul</t>
  </si>
  <si>
    <t>Ingår</t>
  </si>
  <si>
    <t>3TillvalstillbehörPostscript-modul</t>
  </si>
  <si>
    <t>Leverantör 13.15</t>
  </si>
  <si>
    <t>Tillvalstillbehör Postscript-modul</t>
  </si>
  <si>
    <t>3.16</t>
  </si>
  <si>
    <t>En extra papperskassett</t>
  </si>
  <si>
    <t>1203RB3NL1BSV3</t>
  </si>
  <si>
    <t>3TillvalstillbehörEn extra papperskassett</t>
  </si>
  <si>
    <t>Leverantör 13.16</t>
  </si>
  <si>
    <t>Tillvalstillbehör En extra papperskassett</t>
  </si>
  <si>
    <t>3.17</t>
  </si>
  <si>
    <t>Två extra papperskassetter</t>
  </si>
  <si>
    <t>2 stycken</t>
  </si>
  <si>
    <t>3TillvalstillbehörTvå extra papperskassetter</t>
  </si>
  <si>
    <t>Leverantör 13.17</t>
  </si>
  <si>
    <t>Tillvalstillbehör Två extra papperskassetter</t>
  </si>
  <si>
    <t>3.18</t>
  </si>
  <si>
    <t>Stor hisskassett/sidohängd kassett</t>
  </si>
  <si>
    <t>1203RL3NL0SV3</t>
  </si>
  <si>
    <t>3TillvalstillbehörStor hisskassett/sidohängd kassett</t>
  </si>
  <si>
    <t>Leverantör 13.18</t>
  </si>
  <si>
    <t>Tillvalstillbehör Stor hisskassett/sidohängd kassett</t>
  </si>
  <si>
    <t>3.19</t>
  </si>
  <si>
    <t>X-toner-MFPSV3</t>
  </si>
  <si>
    <t>3TillvalstillbehörExtra tonersats</t>
  </si>
  <si>
    <t>Leverantör 13.19</t>
  </si>
  <si>
    <t>3.20</t>
  </si>
  <si>
    <t>Funktion för att koppla upp MFP mot ett andra nätverk, inklusive installation</t>
  </si>
  <si>
    <t>1505JV0UN0SV3</t>
  </si>
  <si>
    <t>3TillvalstillbehörFunktion för att koppla upp MFP mot ett andra nätverk, inklusive installation</t>
  </si>
  <si>
    <t>Leverantör 13.20</t>
  </si>
  <si>
    <t>Tillvalstillbehör Funktion för att koppla upp MFP mot ett andra nätverk, inklusive installation</t>
  </si>
  <si>
    <t>DX6860i</t>
  </si>
  <si>
    <t>4963C005+3890V807+4000C002</t>
  </si>
  <si>
    <t>Leverantör 23.1</t>
  </si>
  <si>
    <t>Leverantör 23.2</t>
  </si>
  <si>
    <t>Leverantör 23.3</t>
  </si>
  <si>
    <t>Leverantör 23.4</t>
  </si>
  <si>
    <t>Leverantör 23.5</t>
  </si>
  <si>
    <t>Leverantör 23.6</t>
  </si>
  <si>
    <t>Leverantör 23.7</t>
  </si>
  <si>
    <t>Leverantör 23.8</t>
  </si>
  <si>
    <t>Leverantör 23.9</t>
  </si>
  <si>
    <t>Leverantör 23.10</t>
  </si>
  <si>
    <t>4001C002+4003C002</t>
  </si>
  <si>
    <t>Leverantör 23.11</t>
  </si>
  <si>
    <t>n/a</t>
  </si>
  <si>
    <t>Leverantör 23.12</t>
  </si>
  <si>
    <t>0126C003</t>
  </si>
  <si>
    <t>Leverantör 23.13</t>
  </si>
  <si>
    <t>3998C002</t>
  </si>
  <si>
    <t>Leverantör 23.14</t>
  </si>
  <si>
    <t>Leverantör 23.15</t>
  </si>
  <si>
    <t>4030C002</t>
  </si>
  <si>
    <t>Leverantör 23.16</t>
  </si>
  <si>
    <t>Leverantör 23.17</t>
  </si>
  <si>
    <t>0607C003</t>
  </si>
  <si>
    <t>Leverantör 23.18</t>
  </si>
  <si>
    <t>3766C002</t>
  </si>
  <si>
    <t>Leverantör 23.19</t>
  </si>
  <si>
    <t>usb ethernet adapter</t>
  </si>
  <si>
    <t>Leverantör 23.20</t>
  </si>
  <si>
    <t>AltaLink B8145</t>
  </si>
  <si>
    <t>B8145V_F</t>
  </si>
  <si>
    <t>Leverantör 33.1</t>
  </si>
  <si>
    <t>Leverantör 33.2</t>
  </si>
  <si>
    <t>Leverantör 33.3</t>
  </si>
  <si>
    <t>Leverantör 33.4</t>
  </si>
  <si>
    <t>Leverantör 33.5</t>
  </si>
  <si>
    <t>Leverantör 33.6</t>
  </si>
  <si>
    <t>Leverantör 33.7</t>
  </si>
  <si>
    <t>Leverantör 33.8</t>
  </si>
  <si>
    <t>Ingår (wifi)</t>
  </si>
  <si>
    <t>Leverantör 33.9</t>
  </si>
  <si>
    <t>Leverantör 33.10</t>
  </si>
  <si>
    <t>097S05027+497k17440</t>
  </si>
  <si>
    <t>Leverantör 33.11</t>
  </si>
  <si>
    <t>097S05019</t>
  </si>
  <si>
    <t>Leverantör 33.12</t>
  </si>
  <si>
    <t>497K20620</t>
  </si>
  <si>
    <t>Leverantör 33.13</t>
  </si>
  <si>
    <t>497K16490</t>
  </si>
  <si>
    <t>Leverantör 33.14</t>
  </si>
  <si>
    <t>Leverantör 33.15</t>
  </si>
  <si>
    <t>Leverantör 33.16</t>
  </si>
  <si>
    <t>Leverantör 33.17</t>
  </si>
  <si>
    <t>097S05020</t>
  </si>
  <si>
    <t>Leverantör 33.18</t>
  </si>
  <si>
    <t>006R01771</t>
  </si>
  <si>
    <t>Leverantör 33.19</t>
  </si>
  <si>
    <t>D-link Install</t>
  </si>
  <si>
    <t>Leverantör 33.20</t>
  </si>
  <si>
    <t>4. MFP SV4</t>
  </si>
  <si>
    <t>Priser typkonfiguration MFP SV4</t>
  </si>
  <si>
    <t>TASKalfa 7003i</t>
  </si>
  <si>
    <t>4.1</t>
  </si>
  <si>
    <t>Offererad MFP till typkonfiguration MFP SV4</t>
  </si>
  <si>
    <t>1102XW3NL0</t>
  </si>
  <si>
    <t>4Offererad MFP till typkonfiguration MFP SV4</t>
  </si>
  <si>
    <t>Leverantör 14.1</t>
  </si>
  <si>
    <t xml:space="preserve">Offererad MFP till typkonfiguration MFP SV4 </t>
  </si>
  <si>
    <t>4.2</t>
  </si>
  <si>
    <t>4Serviceavtal år 1-5klickpris svartvit A4</t>
  </si>
  <si>
    <t>Leverantör 14.2</t>
  </si>
  <si>
    <t>4.3</t>
  </si>
  <si>
    <t>4Serviceavtal år 1-5klickpris svartvit A3</t>
  </si>
  <si>
    <t>Leverantör 14.3</t>
  </si>
  <si>
    <t>4.4</t>
  </si>
  <si>
    <t>4Serviceavtal år 6klickpris svartvit A4</t>
  </si>
  <si>
    <t>Leverantör 14.4</t>
  </si>
  <si>
    <t>4.5</t>
  </si>
  <si>
    <t>4Serviceavtal år 6klickpris svartvit A3</t>
  </si>
  <si>
    <t>Leverantör 14.5</t>
  </si>
  <si>
    <t>4.6</t>
  </si>
  <si>
    <t>4Serviceavtal år 7klickpris svartvit A4</t>
  </si>
  <si>
    <t>Leverantör 14.6</t>
  </si>
  <si>
    <t>4.7</t>
  </si>
  <si>
    <t>4Serviceavtal år 7klickpris svartvit A3</t>
  </si>
  <si>
    <t>Leverantör 14.7</t>
  </si>
  <si>
    <t>4.8</t>
  </si>
  <si>
    <t>4TillvalsfunktionerOCR-behandling</t>
  </si>
  <si>
    <t>Leverantör 14.8</t>
  </si>
  <si>
    <t>4.9</t>
  </si>
  <si>
    <t>4TillvalsfunktionerAir Print</t>
  </si>
  <si>
    <t>Leverantör 14.9</t>
  </si>
  <si>
    <t>4.10</t>
  </si>
  <si>
    <t>4TillvalsfunktionerTrådlös utskrift/mobilutskrift</t>
  </si>
  <si>
    <t>Leverantör 14.10</t>
  </si>
  <si>
    <t>4.11</t>
  </si>
  <si>
    <t>1203ND3NL0 SV4</t>
  </si>
  <si>
    <t xml:space="preserve">4TillvalstillbehörEfterbehandlare med falsning och rygghäftning </t>
  </si>
  <si>
    <t>Leverantör 14.11</t>
  </si>
  <si>
    <t>4.12</t>
  </si>
  <si>
    <t>1203RF3SW0SV4</t>
  </si>
  <si>
    <t>4TillvalstillbehörHålslagning fyra hål</t>
  </si>
  <si>
    <t>Leverantör 14.12</t>
  </si>
  <si>
    <t>4.13</t>
  </si>
  <si>
    <t>4TillvalstillbehörPostscript-modul</t>
  </si>
  <si>
    <t>Leverantör 14.13</t>
  </si>
  <si>
    <t>4.14</t>
  </si>
  <si>
    <t>4TillvalstillbehörEn extra papperskassett</t>
  </si>
  <si>
    <t>Leverantör 14.14</t>
  </si>
  <si>
    <t>4.15</t>
  </si>
  <si>
    <t>1203RL3NL0SV4</t>
  </si>
  <si>
    <t>4TillvalstillbehörStor hisskassett/sidohängd kassett</t>
  </si>
  <si>
    <t>Leverantör 14.15</t>
  </si>
  <si>
    <t>4.16</t>
  </si>
  <si>
    <t>X-toner-MFPSV4</t>
  </si>
  <si>
    <t>4TillvalstillbehörExtra tonersats</t>
  </si>
  <si>
    <t>Leverantör 14.16</t>
  </si>
  <si>
    <t>4.17</t>
  </si>
  <si>
    <t>1505JV0UN0SV4</t>
  </si>
  <si>
    <t>4TillvalstillbehörFunktion för att koppla upp MFP mot ett andra nätverk, inklusive installation</t>
  </si>
  <si>
    <t>Leverantör 14.17</t>
  </si>
  <si>
    <t>DX6870i</t>
  </si>
  <si>
    <t>Leverantör 24.1</t>
  </si>
  <si>
    <t>Leverantör 24.2</t>
  </si>
  <si>
    <t>Leverantör 24.3</t>
  </si>
  <si>
    <t>Leverantör 24.4</t>
  </si>
  <si>
    <t>Leverantör 24.5</t>
  </si>
  <si>
    <t>Leverantör 24.6</t>
  </si>
  <si>
    <t>Leverantör 24.7</t>
  </si>
  <si>
    <t>Leverantör 24.8</t>
  </si>
  <si>
    <t>Leverantör 24.9</t>
  </si>
  <si>
    <t>Leverantör 24.10</t>
  </si>
  <si>
    <t>Leverantör 24.11</t>
  </si>
  <si>
    <t>Leverantör 24.12</t>
  </si>
  <si>
    <t>Leverantör 24.13</t>
  </si>
  <si>
    <t>Leverantör 24.14</t>
  </si>
  <si>
    <t>Leverantör 24.15</t>
  </si>
  <si>
    <t>Leverantör 24.16</t>
  </si>
  <si>
    <t>Leverantör 24.17</t>
  </si>
  <si>
    <t>AltaLink B8170</t>
  </si>
  <si>
    <t>B8170V_F</t>
  </si>
  <si>
    <t>Leverantör 34.1</t>
  </si>
  <si>
    <t>Leverantör 34.2</t>
  </si>
  <si>
    <t>Leverantör 34.3</t>
  </si>
  <si>
    <t>Leverantör 34.4</t>
  </si>
  <si>
    <t>Leverantör 34.5</t>
  </si>
  <si>
    <t>Leverantör 34.6</t>
  </si>
  <si>
    <t>Leverantör 34.7</t>
  </si>
  <si>
    <t>Leverantör 34.8</t>
  </si>
  <si>
    <t>Ingår (ingår)</t>
  </si>
  <si>
    <t>Leverantör 34.9</t>
  </si>
  <si>
    <t>Leverantör 34.10</t>
  </si>
  <si>
    <t>Leverantör 34.11</t>
  </si>
  <si>
    <t>497K14370</t>
  </si>
  <si>
    <t>Leverantör 34.12</t>
  </si>
  <si>
    <t>Leverantör 34.13</t>
  </si>
  <si>
    <t>Leverantör 34.14</t>
  </si>
  <si>
    <t>Leverantör 34.15</t>
  </si>
  <si>
    <t>Leverantör 34.16</t>
  </si>
  <si>
    <t>Leverantör 34.17</t>
  </si>
  <si>
    <t>5. MFP F1</t>
  </si>
  <si>
    <t>Priser typkonfiguration MFP F1</t>
  </si>
  <si>
    <t>Ecosys M5526cdn</t>
  </si>
  <si>
    <t>5.1</t>
  </si>
  <si>
    <t>Offererad MFP till typkonfiguration MFP F1</t>
  </si>
  <si>
    <t>1102R83NL0</t>
  </si>
  <si>
    <t>5Offererad MFP till typkonfiguration MFP F1</t>
  </si>
  <si>
    <t>Leverantör 15.1</t>
  </si>
  <si>
    <t xml:space="preserve">Offererad MFP till typkonfiguration MFP F1 </t>
  </si>
  <si>
    <t>5.2</t>
  </si>
  <si>
    <t>5Serviceavtal år 1-5klickpris svartvit A4</t>
  </si>
  <si>
    <t>Leverantör 15.2</t>
  </si>
  <si>
    <t>5.3</t>
  </si>
  <si>
    <t>5Serviceavtal år 1-5klickpris färg A4</t>
  </si>
  <si>
    <t>Leverantör 15.3</t>
  </si>
  <si>
    <t>Serviceavtal år 1-5 klickpris färg A4</t>
  </si>
  <si>
    <t>5.4</t>
  </si>
  <si>
    <t>5Serviceavtal år 6klickpris svartvit A4</t>
  </si>
  <si>
    <t>Leverantör 15.4</t>
  </si>
  <si>
    <t>5.5</t>
  </si>
  <si>
    <t>5Serviceavtal år 6klickpris färg A4</t>
  </si>
  <si>
    <t>Leverantör 15.5</t>
  </si>
  <si>
    <t>Serviceavtal år 6 klickpris färg A4</t>
  </si>
  <si>
    <t>5.6</t>
  </si>
  <si>
    <t>5Serviceavtal år 7klickpris svartvit A4</t>
  </si>
  <si>
    <t>Leverantör 15.6</t>
  </si>
  <si>
    <t>5.7</t>
  </si>
  <si>
    <t>5Serviceavtal år 7klickpris färg A4</t>
  </si>
  <si>
    <t>Leverantör 15.7</t>
  </si>
  <si>
    <t>Serviceavtal år 7 klickpris färg A4</t>
  </si>
  <si>
    <t>5.8</t>
  </si>
  <si>
    <t>1203R60UN0F1</t>
  </si>
  <si>
    <t>5TillvalstillbehörEn extra papperskassett</t>
  </si>
  <si>
    <t>Leverantör 15.8</t>
  </si>
  <si>
    <t>5.9</t>
  </si>
  <si>
    <t>X-toner-MFPF1</t>
  </si>
  <si>
    <t>5TillvalstillbehörExtra tonersats</t>
  </si>
  <si>
    <t>Leverantör 15.9</t>
  </si>
  <si>
    <t xml:space="preserve">Canon  </t>
  </si>
  <si>
    <t>iSensys-X C1127i</t>
  </si>
  <si>
    <t>&lt;1</t>
  </si>
  <si>
    <t>3101C052</t>
  </si>
  <si>
    <t>Leverantör 25.1</t>
  </si>
  <si>
    <t>Leverantör 25.2</t>
  </si>
  <si>
    <t>Leverantör 25.3</t>
  </si>
  <si>
    <t>Leverantör 25.4</t>
  </si>
  <si>
    <t>Leverantör 25.5</t>
  </si>
  <si>
    <t>Leverantör 25.6</t>
  </si>
  <si>
    <t>Leverantör 25.7</t>
  </si>
  <si>
    <t>0732A032</t>
  </si>
  <si>
    <t>Leverantör 25.8</t>
  </si>
  <si>
    <t>3017C006+3018C006+3019C006+3020C006</t>
  </si>
  <si>
    <t>Leverantör 25.9</t>
  </si>
  <si>
    <t>VersaLink C7025</t>
  </si>
  <si>
    <t>C7025V_D</t>
  </si>
  <si>
    <t>Leverantör 35.1</t>
  </si>
  <si>
    <t>Leverantör 35.2</t>
  </si>
  <si>
    <t>Leverantör 35.3</t>
  </si>
  <si>
    <t>Leverantör 35.4</t>
  </si>
  <si>
    <t>Leverantör 35.5</t>
  </si>
  <si>
    <t>Leverantör 35.6</t>
  </si>
  <si>
    <t>Leverantör 35.7</t>
  </si>
  <si>
    <t>097S04910</t>
  </si>
  <si>
    <t>Leverantör 35.8</t>
  </si>
  <si>
    <t>106R03737+106R03740+106R03739+106R03738</t>
  </si>
  <si>
    <t>Leverantör 35.9</t>
  </si>
  <si>
    <t>6. MFP F2</t>
  </si>
  <si>
    <t>Priser typkonfiguration MFP F2</t>
  </si>
  <si>
    <t>6.1</t>
  </si>
  <si>
    <t>Offererad MFP till typkonfiguration MFP F2</t>
  </si>
  <si>
    <t>6Offererad MFP till typkonfiguration MFP F2</t>
  </si>
  <si>
    <t>Leverantör 16.1</t>
  </si>
  <si>
    <t xml:space="preserve">Offererad MFP till typkonfiguration MFP F2 </t>
  </si>
  <si>
    <t>6.2</t>
  </si>
  <si>
    <t>Klickpris svartvit A4</t>
  </si>
  <si>
    <t>6Serviceavtal år 1-5Klickpris svartvit A4</t>
  </si>
  <si>
    <t>Leverantör 16.2</t>
  </si>
  <si>
    <t>Serviceavtal år 1-5 Klickpris svartvit A4</t>
  </si>
  <si>
    <t>6.3</t>
  </si>
  <si>
    <t>Klickpris färg A4</t>
  </si>
  <si>
    <t>6Serviceavtal år 1-5Klickpris färg A4</t>
  </si>
  <si>
    <t>Leverantör 16.3</t>
  </si>
  <si>
    <t>Serviceavtal år 1-5 Klickpris färg A4</t>
  </si>
  <si>
    <t>6.4</t>
  </si>
  <si>
    <t>6Serviceavtal år 6Klickpris svartvit A4</t>
  </si>
  <si>
    <t>Leverantör 16.4</t>
  </si>
  <si>
    <t>Serviceavtal år 6 Klickpris svartvit A4</t>
  </si>
  <si>
    <t>6.5</t>
  </si>
  <si>
    <t>6Serviceavtal år 6Klickpris färg A4</t>
  </si>
  <si>
    <t>Leverantör 16.5</t>
  </si>
  <si>
    <t>Serviceavtal år 6 Klickpris färg A4</t>
  </si>
  <si>
    <t>6.6</t>
  </si>
  <si>
    <t>6Serviceavtal år 7Klickpris svartvit A4</t>
  </si>
  <si>
    <t>Leverantör 16.6</t>
  </si>
  <si>
    <t>Serviceavtal år 7 Klickpris svartvit A4</t>
  </si>
  <si>
    <t>6.7</t>
  </si>
  <si>
    <t>6Serviceavtal år 7Klickpris färg A4</t>
  </si>
  <si>
    <t>Leverantör 16.7</t>
  </si>
  <si>
    <t>Serviceavtal år 7 Klickpris färg A4</t>
  </si>
  <si>
    <t>6.8</t>
  </si>
  <si>
    <t>6TillvalsfunktionerOCR-behandling</t>
  </si>
  <si>
    <t>Leverantör 16.8</t>
  </si>
  <si>
    <t>6.9</t>
  </si>
  <si>
    <t>6TillvalsfunktionerAir Print</t>
  </si>
  <si>
    <t>Leverantör 16.9</t>
  </si>
  <si>
    <t>6.10</t>
  </si>
  <si>
    <t>6TillvalsfunktionerTrådlös utskrift/mobilutskrift</t>
  </si>
  <si>
    <t>Leverantör 16.10</t>
  </si>
  <si>
    <t>6.11</t>
  </si>
  <si>
    <t>1203PK0KL1F2</t>
  </si>
  <si>
    <t>6TillvalstillbehörEn extra papperskassett</t>
  </si>
  <si>
    <t>Leverantör 16.11</t>
  </si>
  <si>
    <t>6.12</t>
  </si>
  <si>
    <t>870LD00108F2</t>
  </si>
  <si>
    <t>6TillvalstillbehörBord/stativ</t>
  </si>
  <si>
    <t>Leverantör 16.12</t>
  </si>
  <si>
    <t>6.13</t>
  </si>
  <si>
    <t>X-toner-MFPF2</t>
  </si>
  <si>
    <t>6TillvalstillbehörExtra tonersats</t>
  </si>
  <si>
    <t>Leverantör 16.13</t>
  </si>
  <si>
    <t>iSensys-X C1533i</t>
  </si>
  <si>
    <t>4930C003</t>
  </si>
  <si>
    <t>Leverantör 26.1</t>
  </si>
  <si>
    <t>Leverantör 26.2</t>
  </si>
  <si>
    <t>Leverantör 26.3</t>
  </si>
  <si>
    <t>Leverantör 26.4</t>
  </si>
  <si>
    <t>Leverantör 26.5</t>
  </si>
  <si>
    <t>Leverantör 26.6</t>
  </si>
  <si>
    <t>Leverantör 26.7</t>
  </si>
  <si>
    <t>Leverantör 26.8</t>
  </si>
  <si>
    <t>Leverantör 26.9</t>
  </si>
  <si>
    <t>Leverantör 26.10</t>
  </si>
  <si>
    <t>4997C001</t>
  </si>
  <si>
    <t>Leverantör 26.11</t>
  </si>
  <si>
    <t>1632C002</t>
  </si>
  <si>
    <t>Leverantör 26.12</t>
  </si>
  <si>
    <t>4802C001+4803C001+4804C001+4805C001</t>
  </si>
  <si>
    <t>Leverantör 26.13</t>
  </si>
  <si>
    <t>VersaLink C605</t>
  </si>
  <si>
    <t>C605V_XM</t>
  </si>
  <si>
    <t>Leverantör 36.1</t>
  </si>
  <si>
    <t>Leverantör 36.2</t>
  </si>
  <si>
    <t>Leverantör 36.3</t>
  </si>
  <si>
    <t>Leverantör 36.4</t>
  </si>
  <si>
    <t>Leverantör 36.5</t>
  </si>
  <si>
    <t>Leverantör 36.6</t>
  </si>
  <si>
    <t>Leverantör 36.7</t>
  </si>
  <si>
    <t>Leverantör 36.8</t>
  </si>
  <si>
    <t>Leverantör 36.9</t>
  </si>
  <si>
    <t>Leverantör 36.10</t>
  </si>
  <si>
    <t>097S04949</t>
  </si>
  <si>
    <t>Leverantör 36.11</t>
  </si>
  <si>
    <t>097S04954</t>
  </si>
  <si>
    <t>Leverantör 36.12</t>
  </si>
  <si>
    <t>106R03892+106R03893+106R03894+106R03895</t>
  </si>
  <si>
    <t>Leverantör 36.13</t>
  </si>
  <si>
    <t>7. MFP F3</t>
  </si>
  <si>
    <t>Priser typkonfiguration MFP F3</t>
  </si>
  <si>
    <t>TASKalfa 2554ci</t>
  </si>
  <si>
    <t>7.1</t>
  </si>
  <si>
    <t>Offererad MFP till typkonfiguration MFP F3</t>
  </si>
  <si>
    <t>1102YP3NL0</t>
  </si>
  <si>
    <t>7Offererad MFP till typkonfiguration MFP F3</t>
  </si>
  <si>
    <t>Leverantör 17.1</t>
  </si>
  <si>
    <t xml:space="preserve">Offererad MFP till typkonfiguration MFP F3 </t>
  </si>
  <si>
    <t>7.2</t>
  </si>
  <si>
    <t>7Serviceavtal år 1-5klickpris svartvit A4</t>
  </si>
  <si>
    <t>Leverantör 17.2</t>
  </si>
  <si>
    <t>7.3</t>
  </si>
  <si>
    <t>7Serviceavtal år 1-5klickpris färg A4</t>
  </si>
  <si>
    <t>Leverantör 17.3</t>
  </si>
  <si>
    <t>7.4</t>
  </si>
  <si>
    <t>7Serviceavtal år 1-5klickpris svartvit A3</t>
  </si>
  <si>
    <t>Leverantör 17.4</t>
  </si>
  <si>
    <t>7.5</t>
  </si>
  <si>
    <t>7Serviceavtal år 1-5klickpris färg A3</t>
  </si>
  <si>
    <t>Leverantör 17.5</t>
  </si>
  <si>
    <t>Serviceavtal år 1-5 klickpris färg A3</t>
  </si>
  <si>
    <t>7.6</t>
  </si>
  <si>
    <t>7Serviceavtal år 6klickpris svartvit A4</t>
  </si>
  <si>
    <t>Leverantör 17.6</t>
  </si>
  <si>
    <t>7.7</t>
  </si>
  <si>
    <t>7Serviceavtal år 6klickpris färg A4</t>
  </si>
  <si>
    <t>Leverantör 17.7</t>
  </si>
  <si>
    <t>7.8</t>
  </si>
  <si>
    <t>7Serviceavtal år 6klickpris svartvit A3</t>
  </si>
  <si>
    <t>Leverantör 17.8</t>
  </si>
  <si>
    <t>7.9</t>
  </si>
  <si>
    <t>7Serviceavtal år 6klickpris färg A3</t>
  </si>
  <si>
    <t>Leverantör 17.9</t>
  </si>
  <si>
    <t>Serviceavtal år 6 klickpris färg A3</t>
  </si>
  <si>
    <t>7.10</t>
  </si>
  <si>
    <t>7Serviceavtal år 7klickpris svartvit A4</t>
  </si>
  <si>
    <t>Leverantör 17.10</t>
  </si>
  <si>
    <t>7.11</t>
  </si>
  <si>
    <t>7Serviceavtal år 7klickpris färg A4</t>
  </si>
  <si>
    <t>Leverantör 17.11</t>
  </si>
  <si>
    <t>7.12</t>
  </si>
  <si>
    <t>7Serviceavtal år 7klickpris svartvit A3</t>
  </si>
  <si>
    <t>Leverantör 17.12</t>
  </si>
  <si>
    <t>7.13</t>
  </si>
  <si>
    <t>7Serviceavtal år 7klickpris färg A3</t>
  </si>
  <si>
    <t>Leverantör 17.13</t>
  </si>
  <si>
    <t>Serviceavtal år 7 klickpris färg A3</t>
  </si>
  <si>
    <t>7.14</t>
  </si>
  <si>
    <t>7TillvalsfunktionerOCR-behandling</t>
  </si>
  <si>
    <t>Leverantör 17.14</t>
  </si>
  <si>
    <t>7.15</t>
  </si>
  <si>
    <t>7TillvalsfunktionerAir Print</t>
  </si>
  <si>
    <t>Leverantör 17.15</t>
  </si>
  <si>
    <t>7.16</t>
  </si>
  <si>
    <t>7TillvalsfunktionerTrådlös utskrift/mobilutskrift</t>
  </si>
  <si>
    <t>Leverantör 17.16</t>
  </si>
  <si>
    <t>7.17</t>
  </si>
  <si>
    <t>Efterbehandlare med multifunktionshäftning</t>
  </si>
  <si>
    <t>Ingår i MFPF3</t>
  </si>
  <si>
    <t>7TillvalstillbehörEfterbehandlare med multifunktionshäftning</t>
  </si>
  <si>
    <t>Leverantör 17.17</t>
  </si>
  <si>
    <t>Tillvalstillbehör Efterbehandlare med multifunktionshäftning</t>
  </si>
  <si>
    <t>7.18</t>
  </si>
  <si>
    <t xml:space="preserve">Hålslagning fyra hål </t>
  </si>
  <si>
    <t>1203RF3SW0F3</t>
  </si>
  <si>
    <t xml:space="preserve">7TillvalstillbehörHålslagning fyra hål </t>
  </si>
  <si>
    <t>Leverantör 17.18</t>
  </si>
  <si>
    <t xml:space="preserve">Tillvalstillbehör Hålslagning fyra hål </t>
  </si>
  <si>
    <t>7.19</t>
  </si>
  <si>
    <t>1503RK3NLJF3</t>
  </si>
  <si>
    <t>7TillvalstillbehörInbyggd faxmodul</t>
  </si>
  <si>
    <t>Leverantör 17.19</t>
  </si>
  <si>
    <t>7.20</t>
  </si>
  <si>
    <t>7TillvalstillbehörPostscript-modul</t>
  </si>
  <si>
    <t>Leverantör 17.20</t>
  </si>
  <si>
    <t>7.21</t>
  </si>
  <si>
    <t>1203V43NL0BF3</t>
  </si>
  <si>
    <t>7TillvalstillbehörEn extra papperskassett</t>
  </si>
  <si>
    <t>Leverantör 17.21</t>
  </si>
  <si>
    <t>7.22</t>
  </si>
  <si>
    <t>1203V43NL0F3</t>
  </si>
  <si>
    <t>7TillvalstillbehörTvå extra papperskassetter</t>
  </si>
  <si>
    <t>Leverantör 17.22</t>
  </si>
  <si>
    <t>7.23</t>
  </si>
  <si>
    <t xml:space="preserve">Bord/stativ </t>
  </si>
  <si>
    <t xml:space="preserve">7TillvalstillbehörBord/stativ </t>
  </si>
  <si>
    <t>Leverantör 17.23</t>
  </si>
  <si>
    <t xml:space="preserve">Tillvalstillbehör Bord/stativ </t>
  </si>
  <si>
    <t>7.24</t>
  </si>
  <si>
    <t xml:space="preserve">Extra tonersats </t>
  </si>
  <si>
    <t>X-toner-MFPF3</t>
  </si>
  <si>
    <t xml:space="preserve">7TillvalstillbehörExtra tonersats </t>
  </si>
  <si>
    <t>Leverantör 17.24</t>
  </si>
  <si>
    <t xml:space="preserve">Tillvalstillbehör Extra tonersats </t>
  </si>
  <si>
    <t>7.25</t>
  </si>
  <si>
    <t>1505JV0UN0F3</t>
  </si>
  <si>
    <t>7TillvalstillbehörFunktion för att koppla upp MFP mot ett andra nätverk, inklusive installation</t>
  </si>
  <si>
    <t>Leverantör 17.25</t>
  </si>
  <si>
    <t>DX C3720</t>
  </si>
  <si>
    <t>3858C005+3813C001+2291C002+1553C001</t>
  </si>
  <si>
    <t>Leverantör 27.1</t>
  </si>
  <si>
    <t>Leverantör 27.2</t>
  </si>
  <si>
    <t>Leverantör 27.3</t>
  </si>
  <si>
    <t>Leverantör 27.4</t>
  </si>
  <si>
    <t>Leverantör 27.5</t>
  </si>
  <si>
    <t>Leverantör 27.6</t>
  </si>
  <si>
    <t>Leverantör 27.7</t>
  </si>
  <si>
    <t>Leverantör 27.8</t>
  </si>
  <si>
    <t>Leverantör 27.9</t>
  </si>
  <si>
    <t>Leverantör 27.10</t>
  </si>
  <si>
    <t>Leverantör 27.11</t>
  </si>
  <si>
    <t>Leverantör 27.12</t>
  </si>
  <si>
    <t>Leverantör 27.13</t>
  </si>
  <si>
    <t>Leverantör 27.14</t>
  </si>
  <si>
    <t>Leverantör 27.15</t>
  </si>
  <si>
    <t>Leverantör 27.16</t>
  </si>
  <si>
    <t>Leverantör 27.17</t>
  </si>
  <si>
    <t>4002C004</t>
  </si>
  <si>
    <t>Leverantör 27.18</t>
  </si>
  <si>
    <t>3284C002</t>
  </si>
  <si>
    <t>Leverantör 27.19</t>
  </si>
  <si>
    <t>Leverantör 27.20</t>
  </si>
  <si>
    <t>1537C002</t>
  </si>
  <si>
    <t>Leverantör 27.21</t>
  </si>
  <si>
    <t>Leverantör 27.22</t>
  </si>
  <si>
    <t>Leverantör 27.23</t>
  </si>
  <si>
    <t>8524B002+8525B002+8526B002+8527B002</t>
  </si>
  <si>
    <t>Leverantör 27.24</t>
  </si>
  <si>
    <t>Leverantör 27.25</t>
  </si>
  <si>
    <t>AltaLink C8130</t>
  </si>
  <si>
    <t>C8130V_T+ 097S04847</t>
  </si>
  <si>
    <t>Leverantör 37.1</t>
  </si>
  <si>
    <t>Leverantör 37.2</t>
  </si>
  <si>
    <t>Leverantör 37.3</t>
  </si>
  <si>
    <t>Leverantör 37.4</t>
  </si>
  <si>
    <t>Leverantör 37.5</t>
  </si>
  <si>
    <t>Leverantör 37.6</t>
  </si>
  <si>
    <t>Leverantör 37.7</t>
  </si>
  <si>
    <t>Leverantör 37.8</t>
  </si>
  <si>
    <t>Leverantör 37.9</t>
  </si>
  <si>
    <t>Leverantör 37.10</t>
  </si>
  <si>
    <t>Leverantör 37.11</t>
  </si>
  <si>
    <t>Leverantör 37.12</t>
  </si>
  <si>
    <t>Leverantör 37.13</t>
  </si>
  <si>
    <t>Leverantör 37.14</t>
  </si>
  <si>
    <t>Leverantör 37.15</t>
  </si>
  <si>
    <t>Leverantör 37.16</t>
  </si>
  <si>
    <t>097s05019</t>
  </si>
  <si>
    <t>Leverantör 37.17</t>
  </si>
  <si>
    <t>497k20620</t>
  </si>
  <si>
    <t>Leverantör 37.18</t>
  </si>
  <si>
    <t>497k16490</t>
  </si>
  <si>
    <t>Leverantör 37.19</t>
  </si>
  <si>
    <t>Leverantör 37.20</t>
  </si>
  <si>
    <t>Leverantör 37.21</t>
  </si>
  <si>
    <t>Leverantör 37.22</t>
  </si>
  <si>
    <t>Leverantör 37.23</t>
  </si>
  <si>
    <t>006R01746+006R01747+006R01748+006R01749</t>
  </si>
  <si>
    <t>Leverantör 37.24</t>
  </si>
  <si>
    <t>Leverantör 37.25</t>
  </si>
  <si>
    <t>8. MFP F4</t>
  </si>
  <si>
    <t>Priser typkonfiguration MFP F4</t>
  </si>
  <si>
    <t>8.1</t>
  </si>
  <si>
    <t>Offererad MFP till typkonfiguration MFP F4</t>
  </si>
  <si>
    <t>8Offererad MFP till typkonfiguration MFP F4</t>
  </si>
  <si>
    <t>Leverantör 18.1</t>
  </si>
  <si>
    <t xml:space="preserve">Offererad MFP till typkonfiguration MFP F4 </t>
  </si>
  <si>
    <t>8.2</t>
  </si>
  <si>
    <t>8Serviceavtal år 1-5klickpris svartvit A4</t>
  </si>
  <si>
    <t>Leverantör 18.2</t>
  </si>
  <si>
    <t>8.3</t>
  </si>
  <si>
    <t>8Serviceavtal år 1-5klickpris färg A4</t>
  </si>
  <si>
    <t>Leverantör 18.3</t>
  </si>
  <si>
    <t>8.4</t>
  </si>
  <si>
    <t>8Serviceavtal år 1-5klickpris svartvit A3</t>
  </si>
  <si>
    <t>Leverantör 18.4</t>
  </si>
  <si>
    <t>8.5</t>
  </si>
  <si>
    <t>8Serviceavtal år 1-5klickpris färg A3</t>
  </si>
  <si>
    <t>Leverantör 18.5</t>
  </si>
  <si>
    <t>8.6</t>
  </si>
  <si>
    <t>8Serviceavtal år 6klickpris svartvit A4</t>
  </si>
  <si>
    <t>Leverantör 18.6</t>
  </si>
  <si>
    <t>8.7</t>
  </si>
  <si>
    <t>8Serviceavtal år 6klickpris färg A4</t>
  </si>
  <si>
    <t>Leverantör 18.7</t>
  </si>
  <si>
    <t>8.8</t>
  </si>
  <si>
    <t>8Serviceavtal år 6klickpris svartvit A3</t>
  </si>
  <si>
    <t>Leverantör 18.8</t>
  </si>
  <si>
    <t>8.9</t>
  </si>
  <si>
    <t>8Serviceavtal år 6klickpris färg A3</t>
  </si>
  <si>
    <t>Leverantör 18.9</t>
  </si>
  <si>
    <t>8.10</t>
  </si>
  <si>
    <t>8Serviceavtal år 7klickpris svartvit A4</t>
  </si>
  <si>
    <t>Leverantör 18.10</t>
  </si>
  <si>
    <t>8.11</t>
  </si>
  <si>
    <t>8Serviceavtal år 7klickpris färg A4</t>
  </si>
  <si>
    <t>Leverantör 18.11</t>
  </si>
  <si>
    <t>8.12</t>
  </si>
  <si>
    <t>8Serviceavtal år 7klickpris svartvit A3</t>
  </si>
  <si>
    <t>Leverantör 18.12</t>
  </si>
  <si>
    <t>8.13</t>
  </si>
  <si>
    <t>8Serviceavtal år 7klickpris färg A3</t>
  </si>
  <si>
    <t>Leverantör 18.13</t>
  </si>
  <si>
    <t>8.14</t>
  </si>
  <si>
    <t>8TillvalsfunktionerOCR-behandling</t>
  </si>
  <si>
    <t>Leverantör 18.14</t>
  </si>
  <si>
    <t>8.15</t>
  </si>
  <si>
    <t>8TillvalsfunktionerAir Print</t>
  </si>
  <si>
    <t>Leverantör 18.15</t>
  </si>
  <si>
    <t>8.16</t>
  </si>
  <si>
    <t>8TillvalsfunktionerTrådlös utskrift/mobilutskrift</t>
  </si>
  <si>
    <t>Leverantör 18.16</t>
  </si>
  <si>
    <t>8.17</t>
  </si>
  <si>
    <t>1203ND3NL0 F4</t>
  </si>
  <si>
    <t xml:space="preserve">8TillvalstillbehörEfterbehandlare med falsning och rygghäftning </t>
  </si>
  <si>
    <t>Leverantör 18.17</t>
  </si>
  <si>
    <t>8.18</t>
  </si>
  <si>
    <t>1203RF3SW0F4</t>
  </si>
  <si>
    <t xml:space="preserve">8TillvalstillbehörHålslagning fyra hål </t>
  </si>
  <si>
    <t>Leverantör 18.18</t>
  </si>
  <si>
    <t>8.19</t>
  </si>
  <si>
    <t>Ingår i MFP F4</t>
  </si>
  <si>
    <t>8TillvalstillbehörPostscript-modul</t>
  </si>
  <si>
    <t>Leverantör 18.19</t>
  </si>
  <si>
    <t>8.20</t>
  </si>
  <si>
    <t>1203V43NL0BF4</t>
  </si>
  <si>
    <t>8TillvalstillbehörEn extra papperskassett</t>
  </si>
  <si>
    <t>Leverantör 18.20</t>
  </si>
  <si>
    <t>8.21</t>
  </si>
  <si>
    <t>1203V43NL0F4</t>
  </si>
  <si>
    <t>8TillvalstillbehörTvå extra papperskassetter</t>
  </si>
  <si>
    <t>Leverantör 18.21</t>
  </si>
  <si>
    <t>8.22</t>
  </si>
  <si>
    <t xml:space="preserve">Stor hisskassett/sidohängd kassett </t>
  </si>
  <si>
    <t>1203RL3NL0F4</t>
  </si>
  <si>
    <t xml:space="preserve">8TillvalstillbehörStor hisskassett/sidohängd kassett </t>
  </si>
  <si>
    <t>Leverantör 18.22</t>
  </si>
  <si>
    <t xml:space="preserve">Tillvalstillbehör Stor hisskassett/sidohängd kassett </t>
  </si>
  <si>
    <t>8.23</t>
  </si>
  <si>
    <t xml:space="preserve">8TillvalstillbehörBord/stativ </t>
  </si>
  <si>
    <t>Leverantör 18.23</t>
  </si>
  <si>
    <t>8.24</t>
  </si>
  <si>
    <t>X-toner-MFPF4</t>
  </si>
  <si>
    <t xml:space="preserve">8TillvalstillbehörExtra tonersats </t>
  </si>
  <si>
    <t>Leverantör 18.24</t>
  </si>
  <si>
    <t>8.25</t>
  </si>
  <si>
    <t>1505JV0UN0F4</t>
  </si>
  <si>
    <t>8TillvalstillbehörFunktion för att koppla upp MFP mot ett andra nätverk, inklusive installation</t>
  </si>
  <si>
    <t>Leverantör 18.25</t>
  </si>
  <si>
    <t>DX C5840i</t>
  </si>
  <si>
    <t>3827C005+3890V807+4000C002</t>
  </si>
  <si>
    <t>Leverantör 28.1</t>
  </si>
  <si>
    <t>Leverantör 28.2</t>
  </si>
  <si>
    <t>Leverantör 28.3</t>
  </si>
  <si>
    <t>Leverantör 28.4</t>
  </si>
  <si>
    <t>Leverantör 28.5</t>
  </si>
  <si>
    <t>Leverantör 28.6</t>
  </si>
  <si>
    <t>Leverantör 28.7</t>
  </si>
  <si>
    <t>Leverantör 28.8</t>
  </si>
  <si>
    <t>Leverantör 28.9</t>
  </si>
  <si>
    <t>Leverantör 28.10</t>
  </si>
  <si>
    <t>Leverantör 28.11</t>
  </si>
  <si>
    <t>Leverantör 28.12</t>
  </si>
  <si>
    <t>Leverantör 28.13</t>
  </si>
  <si>
    <t>Leverantör 28.14</t>
  </si>
  <si>
    <t>Leverantör 28.15</t>
  </si>
  <si>
    <t>Leverantör 28.16</t>
  </si>
  <si>
    <t>Leverantör 28.17</t>
  </si>
  <si>
    <t>Leverantör 28.18</t>
  </si>
  <si>
    <t>Leverantör 28.19</t>
  </si>
  <si>
    <t>Leverantör 28.20</t>
  </si>
  <si>
    <t>Leverantör 28.21</t>
  </si>
  <si>
    <t>Leverantör 28.22</t>
  </si>
  <si>
    <t>Leverantör 28.23</t>
  </si>
  <si>
    <t>3763C002+3767C002+3768C002+3769C002</t>
  </si>
  <si>
    <t>Leverantör 28.24</t>
  </si>
  <si>
    <t>Leverantör 28.25</t>
  </si>
  <si>
    <t>AltaLink C8135</t>
  </si>
  <si>
    <t>C8135V_T</t>
  </si>
  <si>
    <t>Leverantör 38.1</t>
  </si>
  <si>
    <t>Leverantör 38.2</t>
  </si>
  <si>
    <t>Leverantör 38.3</t>
  </si>
  <si>
    <t>Leverantör 38.4</t>
  </si>
  <si>
    <t>Leverantör 38.5</t>
  </si>
  <si>
    <t>Leverantör 38.6</t>
  </si>
  <si>
    <t>Leverantör 38.7</t>
  </si>
  <si>
    <t>Leverantör 38.8</t>
  </si>
  <si>
    <t>Leverantör 38.9</t>
  </si>
  <si>
    <t>Leverantör 38.10</t>
  </si>
  <si>
    <t>Leverantör 38.11</t>
  </si>
  <si>
    <t>Leverantör 38.12</t>
  </si>
  <si>
    <t>Leverantör 38.13</t>
  </si>
  <si>
    <t>Leverantör 38.14</t>
  </si>
  <si>
    <t>Leverantör 38.15</t>
  </si>
  <si>
    <t>Leverantör 38.16</t>
  </si>
  <si>
    <t>097s05027+497k17440</t>
  </si>
  <si>
    <t>Leverantör 38.17</t>
  </si>
  <si>
    <t>497k14370</t>
  </si>
  <si>
    <t>Leverantör 38.18</t>
  </si>
  <si>
    <t>Leverantör 38.19</t>
  </si>
  <si>
    <t>Leverantör 38.20</t>
  </si>
  <si>
    <t>Leverantör 38.21</t>
  </si>
  <si>
    <t>097s05020</t>
  </si>
  <si>
    <t>Leverantör 38.22</t>
  </si>
  <si>
    <t>Leverantör 38.23</t>
  </si>
  <si>
    <t>Leverantör 38.24</t>
  </si>
  <si>
    <t>Leverantör 38.25</t>
  </si>
  <si>
    <t>9. MFP F5</t>
  </si>
  <si>
    <t>Priser typkonfiguration MFP F5</t>
  </si>
  <si>
    <t>9.1</t>
  </si>
  <si>
    <t>Offererad MFP till typkonfiguration MFP F5</t>
  </si>
  <si>
    <t>9Offererad MFP till typkonfiguration MFP F5</t>
  </si>
  <si>
    <t>Leverantör 19.1</t>
  </si>
  <si>
    <t xml:space="preserve">Offererad MFP till typkonfiguration MFP F5 </t>
  </si>
  <si>
    <t>9.2</t>
  </si>
  <si>
    <t>9Serviceavtal år 1-5klickpris svartvit A4</t>
  </si>
  <si>
    <t>Leverantör 19.2</t>
  </si>
  <si>
    <t>9.3</t>
  </si>
  <si>
    <t>9Serviceavtal år 1-5klickpris färg A4</t>
  </si>
  <si>
    <t>Leverantör 19.3</t>
  </si>
  <si>
    <t>9.4</t>
  </si>
  <si>
    <t>9Serviceavtal år 1-5klickpris svartvit A3</t>
  </si>
  <si>
    <t>Leverantör 19.4</t>
  </si>
  <si>
    <t>9.5</t>
  </si>
  <si>
    <t>9Serviceavtal år 1-5klickpris färg A3</t>
  </si>
  <si>
    <t>Leverantör 19.5</t>
  </si>
  <si>
    <t>9.6</t>
  </si>
  <si>
    <t>9Serviceavtal år 6klickpris svartvit A4</t>
  </si>
  <si>
    <t>Leverantör 19.6</t>
  </si>
  <si>
    <t>9.7</t>
  </si>
  <si>
    <t>9Serviceavtal år 6klickpris färg A4</t>
  </si>
  <si>
    <t>Leverantör 19.7</t>
  </si>
  <si>
    <t>9.8</t>
  </si>
  <si>
    <t>9Serviceavtal år 6klickpris svartvit A3</t>
  </si>
  <si>
    <t>Leverantör 19.8</t>
  </si>
  <si>
    <t>9.9</t>
  </si>
  <si>
    <t>9Serviceavtal år 6klickpris färg A3</t>
  </si>
  <si>
    <t>Leverantör 19.9</t>
  </si>
  <si>
    <t>9.10</t>
  </si>
  <si>
    <t>9Serviceavtal år 7klickpris svartvit A4</t>
  </si>
  <si>
    <t>Leverantör 19.10</t>
  </si>
  <si>
    <t>9.11</t>
  </si>
  <si>
    <t>9Serviceavtal år 7klickpris färg A4</t>
  </si>
  <si>
    <t>Leverantör 19.11</t>
  </si>
  <si>
    <t>9.12</t>
  </si>
  <si>
    <t>9Serviceavtal år 7klickpris svartvit A3</t>
  </si>
  <si>
    <t>Leverantör 19.12</t>
  </si>
  <si>
    <t>9.13</t>
  </si>
  <si>
    <t>9Serviceavtal år 7klickpris färg A3</t>
  </si>
  <si>
    <t>Leverantör 19.13</t>
  </si>
  <si>
    <t>9.14</t>
  </si>
  <si>
    <t>9TillvalsfunktionerOCR-behandling</t>
  </si>
  <si>
    <t>Leverantör 19.14</t>
  </si>
  <si>
    <t>9.15</t>
  </si>
  <si>
    <t>9TillvalsfunktionerAir Print</t>
  </si>
  <si>
    <t>Leverantör 19.15</t>
  </si>
  <si>
    <t>9.16</t>
  </si>
  <si>
    <t>9TillvalsfunktionerTrådlös utskrift/mobilutskrift</t>
  </si>
  <si>
    <t>Leverantör 19.16</t>
  </si>
  <si>
    <t>9.17</t>
  </si>
  <si>
    <t xml:space="preserve">9TillvalstillbehörEfterbehandlare med falsning och rygghäftning </t>
  </si>
  <si>
    <t>Leverantör 19.17</t>
  </si>
  <si>
    <t>9.18</t>
  </si>
  <si>
    <t xml:space="preserve">9TillvalstillbehörHålslagning fyra hål </t>
  </si>
  <si>
    <t>Leverantör 19.18</t>
  </si>
  <si>
    <t>9.19</t>
  </si>
  <si>
    <t>9TillvalstillbehörPostscript-modul</t>
  </si>
  <si>
    <t>Leverantör 19.19</t>
  </si>
  <si>
    <t>9.20</t>
  </si>
  <si>
    <t>9TillvalstillbehörEn extra papperskassett</t>
  </si>
  <si>
    <t>Leverantör 19.20</t>
  </si>
  <si>
    <t>9.21</t>
  </si>
  <si>
    <t xml:space="preserve">9TillvalstillbehörStor hisskassett/sidohängd kassett </t>
  </si>
  <si>
    <t>Leverantör 19.21</t>
  </si>
  <si>
    <t>9.22</t>
  </si>
  <si>
    <t>X-toner-MFPF5</t>
  </si>
  <si>
    <t xml:space="preserve">9TillvalstillbehörExtra tonersats </t>
  </si>
  <si>
    <t>Leverantör 19.22</t>
  </si>
  <si>
    <t>9.23</t>
  </si>
  <si>
    <t>1505JV0UN0F5</t>
  </si>
  <si>
    <t>9TillvalstillbehörFunktion för att koppla upp MFP mot ett andra nätverk, inklusive installation</t>
  </si>
  <si>
    <t>Leverantör 19.23</t>
  </si>
  <si>
    <t>DX C5850i</t>
  </si>
  <si>
    <t>3826C005+4031C003+4000C002</t>
  </si>
  <si>
    <t>Leverantör 29.1</t>
  </si>
  <si>
    <t>Leverantör 29.2</t>
  </si>
  <si>
    <t>Leverantör 29.3</t>
  </si>
  <si>
    <t>Leverantör 29.4</t>
  </si>
  <si>
    <t>Leverantör 29.5</t>
  </si>
  <si>
    <t>Leverantör 29.6</t>
  </si>
  <si>
    <t>Leverantör 29.7</t>
  </si>
  <si>
    <t>Leverantör 29.8</t>
  </si>
  <si>
    <t>Leverantör 29.9</t>
  </si>
  <si>
    <t>Leverantör 29.10</t>
  </si>
  <si>
    <t>Leverantör 29.11</t>
  </si>
  <si>
    <t>Leverantör 29.12</t>
  </si>
  <si>
    <t>Leverantör 29.13</t>
  </si>
  <si>
    <t>Leverantör 29.14</t>
  </si>
  <si>
    <t>Leverantör 29.15</t>
  </si>
  <si>
    <t>Leverantör 29.16</t>
  </si>
  <si>
    <t>Leverantör 29.17</t>
  </si>
  <si>
    <t>Leverantör 29.18</t>
  </si>
  <si>
    <t>Leverantör 29.19</t>
  </si>
  <si>
    <t>Leverantör 29.20</t>
  </si>
  <si>
    <t>Leverantör 29.21</t>
  </si>
  <si>
    <t>Leverantör 29.22</t>
  </si>
  <si>
    <t>Leverantör 29.23</t>
  </si>
  <si>
    <t>AltaLink C8145</t>
  </si>
  <si>
    <t>C8145V_F</t>
  </si>
  <si>
    <t>Leverantör 39.1</t>
  </si>
  <si>
    <t>Leverantör 39.2</t>
  </si>
  <si>
    <t>Leverantör 39.3</t>
  </si>
  <si>
    <t>Leverantör 39.4</t>
  </si>
  <si>
    <t>Leverantör 39.5</t>
  </si>
  <si>
    <t>Leverantör 39.6</t>
  </si>
  <si>
    <t>Leverantör 39.7</t>
  </si>
  <si>
    <t>Leverantör 39.8</t>
  </si>
  <si>
    <t>Leverantör 39.9</t>
  </si>
  <si>
    <t>Leverantör 39.10</t>
  </si>
  <si>
    <t>Leverantör 39.11</t>
  </si>
  <si>
    <t>Leverantör 39.12</t>
  </si>
  <si>
    <t>Leverantör 39.13</t>
  </si>
  <si>
    <t>Leverantör 39.14</t>
  </si>
  <si>
    <t>Leverantör 39.15</t>
  </si>
  <si>
    <t>Leverantör 39.16</t>
  </si>
  <si>
    <t>Leverantör 39.17</t>
  </si>
  <si>
    <t>Leverantör 39.18</t>
  </si>
  <si>
    <t>Leverantör 39.19</t>
  </si>
  <si>
    <t>Leverantör 39.20</t>
  </si>
  <si>
    <t>Leverantör 39.21</t>
  </si>
  <si>
    <t>006R01742/43/44/45</t>
  </si>
  <si>
    <t>Leverantör 39.22</t>
  </si>
  <si>
    <t>D-Link install</t>
  </si>
  <si>
    <t>Leverantör 39.23</t>
  </si>
  <si>
    <t>10. MFP F6</t>
  </si>
  <si>
    <t>Pris typkonfiguration MFP F6</t>
  </si>
  <si>
    <t>10.1</t>
  </si>
  <si>
    <t>Offererad MFP till typkonfiguration MFP F6</t>
  </si>
  <si>
    <t>10Offererad MFP till typkonfiguration MFP F6</t>
  </si>
  <si>
    <t>Leverantör 110.1</t>
  </si>
  <si>
    <t xml:space="preserve">Offererad MFP till typkonfiguration MFP F6 </t>
  </si>
  <si>
    <t>10.2</t>
  </si>
  <si>
    <t>10Serviceavtal år 1-5klickpris svartvit A4</t>
  </si>
  <si>
    <t>Leverantör 110.2</t>
  </si>
  <si>
    <t>10.3</t>
  </si>
  <si>
    <t>10Serviceavtal år 1-5klickpris färg A4</t>
  </si>
  <si>
    <t>Leverantör 110.3</t>
  </si>
  <si>
    <t>10.4</t>
  </si>
  <si>
    <t>10Serviceavtal år 1-5klickpris svartvit A3</t>
  </si>
  <si>
    <t>Leverantör 110.4</t>
  </si>
  <si>
    <t>10.5</t>
  </si>
  <si>
    <t>10Serviceavtal år 1-5klickpris färg A3</t>
  </si>
  <si>
    <t>Leverantör 110.5</t>
  </si>
  <si>
    <t>10.6</t>
  </si>
  <si>
    <t>10Serviceavtal år 6klickpris svartvit A4</t>
  </si>
  <si>
    <t>Leverantör 110.6</t>
  </si>
  <si>
    <t>10.7</t>
  </si>
  <si>
    <t>10Serviceavtal år 6klickpris färg A4</t>
  </si>
  <si>
    <t>Leverantör 110.7</t>
  </si>
  <si>
    <t>10.8</t>
  </si>
  <si>
    <t>10Serviceavtal år 6klickpris svartvit A3</t>
  </si>
  <si>
    <t>Leverantör 110.8</t>
  </si>
  <si>
    <t>10.9</t>
  </si>
  <si>
    <t>10Serviceavtal år 6klickpris färg A3</t>
  </si>
  <si>
    <t>Leverantör 110.9</t>
  </si>
  <si>
    <t>10.10</t>
  </si>
  <si>
    <t>10Serviceavtal år 7klickpris svartvit A4</t>
  </si>
  <si>
    <t>Leverantör 110.10</t>
  </si>
  <si>
    <t>10.11</t>
  </si>
  <si>
    <t>10Serviceavtal år 7klickpris färg A4</t>
  </si>
  <si>
    <t>Leverantör 110.11</t>
  </si>
  <si>
    <t>10.12</t>
  </si>
  <si>
    <t>10Serviceavtal år 7klickpris svartvit A3</t>
  </si>
  <si>
    <t>Leverantör 110.12</t>
  </si>
  <si>
    <t>10.13</t>
  </si>
  <si>
    <t>10Serviceavtal år 7klickpris färg A3</t>
  </si>
  <si>
    <t>Leverantör 110.13</t>
  </si>
  <si>
    <t>10.14</t>
  </si>
  <si>
    <t>10TillvalsfunktionerOCR-behandling</t>
  </si>
  <si>
    <t>Leverantör 110.14</t>
  </si>
  <si>
    <t>10.15</t>
  </si>
  <si>
    <t>10TillvalsfunktionerAir Print</t>
  </si>
  <si>
    <t>Leverantör 110.15</t>
  </si>
  <si>
    <t>10.16</t>
  </si>
  <si>
    <t>10TillvalsfunktionerTrådlös utskrift/mobilutskrift</t>
  </si>
  <si>
    <t>Leverantör 110.16</t>
  </si>
  <si>
    <t>10.17</t>
  </si>
  <si>
    <t xml:space="preserve">10TillvalstillbehörEfterbehandlare med falsning och rygghäftning </t>
  </si>
  <si>
    <t>Leverantör 110.17</t>
  </si>
  <si>
    <t>10.18</t>
  </si>
  <si>
    <t xml:space="preserve">10TillvalstillbehörHålslagning fyra hål </t>
  </si>
  <si>
    <t>Leverantör 110.18</t>
  </si>
  <si>
    <t>10.19</t>
  </si>
  <si>
    <t>10TillvalstillbehörPostscript-modul</t>
  </si>
  <si>
    <t>Leverantör 110.19</t>
  </si>
  <si>
    <t>10.20</t>
  </si>
  <si>
    <t>10TillvalstillbehörEn extra papperskassett</t>
  </si>
  <si>
    <t>Leverantör 110.20</t>
  </si>
  <si>
    <t>10.21</t>
  </si>
  <si>
    <t xml:space="preserve">10TillvalstillbehörStor hisskassett/sidohängd kassett </t>
  </si>
  <si>
    <t>Leverantör 110.21</t>
  </si>
  <si>
    <t>10.22</t>
  </si>
  <si>
    <t>X-toner-MFPF6</t>
  </si>
  <si>
    <t xml:space="preserve">10TillvalstillbehörExtra tonersats </t>
  </si>
  <si>
    <t>Leverantör 110.22</t>
  </si>
  <si>
    <t>10.23</t>
  </si>
  <si>
    <t>1505JV0UN0F6</t>
  </si>
  <si>
    <t>10TillvalstillbehörFunktion för att koppla upp MFP mot ett andra nätverk, inklusive installation</t>
  </si>
  <si>
    <t>Leverantör 110.23</t>
  </si>
  <si>
    <t>DX C5860i</t>
  </si>
  <si>
    <t>3825C005+4031C003+4000C002</t>
  </si>
  <si>
    <t>Leverantör 210.1</t>
  </si>
  <si>
    <t>Leverantör 210.2</t>
  </si>
  <si>
    <t>Leverantör 210.3</t>
  </si>
  <si>
    <t>Leverantör 210.4</t>
  </si>
  <si>
    <t>Leverantör 210.5</t>
  </si>
  <si>
    <t>Leverantör 210.6</t>
  </si>
  <si>
    <t>Leverantör 210.7</t>
  </si>
  <si>
    <t>Leverantör 210.8</t>
  </si>
  <si>
    <t>Leverantör 210.9</t>
  </si>
  <si>
    <t>Leverantör 210.10</t>
  </si>
  <si>
    <t>Leverantör 210.11</t>
  </si>
  <si>
    <t>Leverantör 210.12</t>
  </si>
  <si>
    <t>Leverantör 210.13</t>
  </si>
  <si>
    <t>Leverantör 210.14</t>
  </si>
  <si>
    <t>Leverantör 210.15</t>
  </si>
  <si>
    <t>Leverantör 210.16</t>
  </si>
  <si>
    <t>Leverantör 210.17</t>
  </si>
  <si>
    <t>Leverantör 210.18</t>
  </si>
  <si>
    <t>Leverantör 210.19</t>
  </si>
  <si>
    <t>Leverantör 210.20</t>
  </si>
  <si>
    <t>Leverantör 210.21</t>
  </si>
  <si>
    <t>Leverantör 210.22</t>
  </si>
  <si>
    <t>Leverantör 210.23</t>
  </si>
  <si>
    <t>AltaLink C8155</t>
  </si>
  <si>
    <t>C8155V_F</t>
  </si>
  <si>
    <t>Leverantör 310.1</t>
  </si>
  <si>
    <t>Leverantör 310.2</t>
  </si>
  <si>
    <t>Leverantör 310.3</t>
  </si>
  <si>
    <t>Leverantör 310.4</t>
  </si>
  <si>
    <t>Leverantör 310.5</t>
  </si>
  <si>
    <t>Leverantör 310.6</t>
  </si>
  <si>
    <t>Leverantör 310.7</t>
  </si>
  <si>
    <t>Leverantör 310.8</t>
  </si>
  <si>
    <t>Leverantör 310.9</t>
  </si>
  <si>
    <t>Leverantör 310.10</t>
  </si>
  <si>
    <t>Leverantör 310.11</t>
  </si>
  <si>
    <t>Leverantör 310.12</t>
  </si>
  <si>
    <t>Leverantör 310.13</t>
  </si>
  <si>
    <t>Leverantör 310.14</t>
  </si>
  <si>
    <t>Leverantör 310.15</t>
  </si>
  <si>
    <t>Leverantör 310.16</t>
  </si>
  <si>
    <t>Leverantör 310.17</t>
  </si>
  <si>
    <t>Leverantör 310.18</t>
  </si>
  <si>
    <t>Leverantör 310.19</t>
  </si>
  <si>
    <t>Leverantör 310.20</t>
  </si>
  <si>
    <t>Leverantör 310.21</t>
  </si>
  <si>
    <t>Leverantör 310.22</t>
  </si>
  <si>
    <t>Leverantör 310.23</t>
  </si>
  <si>
    <t>11. Skrivare SV1</t>
  </si>
  <si>
    <t>Priser typkonfiguration Skrivare SV1</t>
  </si>
  <si>
    <t>HP</t>
  </si>
  <si>
    <t>HP Laserjet Managed E40040DN</t>
  </si>
  <si>
    <t>11.1</t>
  </si>
  <si>
    <t>Offererad Skrivare till typkonfiguration Skrivare SV1</t>
  </si>
  <si>
    <t xml:space="preserve">7UQ75A </t>
  </si>
  <si>
    <t>11Offererad Skrivare till typkonfiguration Skrivare SV1</t>
  </si>
  <si>
    <t>Leverantör 111.1</t>
  </si>
  <si>
    <t xml:space="preserve">Offererad Skrivare till typkonfiguration Skrivare SV1 </t>
  </si>
  <si>
    <t>11.2</t>
  </si>
  <si>
    <t>Serviceavtal år 1 - 5</t>
  </si>
  <si>
    <t>11Serviceavtal år 1 - 5klickpris svartvit A4</t>
  </si>
  <si>
    <t>Leverantör 111.2</t>
  </si>
  <si>
    <t>Serviceavtal år 1 - 5 klickpris svartvit A4</t>
  </si>
  <si>
    <t>11.3</t>
  </si>
  <si>
    <t>11Serviceavtal år 6klickpris svartvit A4</t>
  </si>
  <si>
    <t>Leverantör 111.3</t>
  </si>
  <si>
    <t>11.4</t>
  </si>
  <si>
    <t>11Serviceavtal år 7klickpris svartvit A4</t>
  </si>
  <si>
    <t>Leverantör 111.4</t>
  </si>
  <si>
    <t>11.5</t>
  </si>
  <si>
    <t>Duplexenhet</t>
  </si>
  <si>
    <t>11TillvalstillbehörDuplexenhet</t>
  </si>
  <si>
    <t>Leverantör 111.5</t>
  </si>
  <si>
    <t>Tillvalstillbehör Duplexenhet</t>
  </si>
  <si>
    <t>11.6</t>
  </si>
  <si>
    <t>Extra papperskapacitet på 200 ark</t>
  </si>
  <si>
    <t>7YG00A</t>
  </si>
  <si>
    <t>11TillvalstillbehörExtra papperskapacitet på 200 ark</t>
  </si>
  <si>
    <t>Leverantör 111.6</t>
  </si>
  <si>
    <t>Tillvalstillbehör Extra papperskapacitet på 200 ark</t>
  </si>
  <si>
    <t>11.7</t>
  </si>
  <si>
    <t>X-TONER-SSV1</t>
  </si>
  <si>
    <t>11TillvalstillbehörExtra tonersats</t>
  </si>
  <si>
    <t>Leverantör 111.7</t>
  </si>
  <si>
    <t>i-Sensys X 1238Pr</t>
  </si>
  <si>
    <t>3516C028</t>
  </si>
  <si>
    <t>Leverantör 211.1</t>
  </si>
  <si>
    <t>Leverantör 211.2</t>
  </si>
  <si>
    <t>Leverantör 211.3</t>
  </si>
  <si>
    <t>Leverantör 211.4</t>
  </si>
  <si>
    <t>Leverantör 211.5</t>
  </si>
  <si>
    <t>Leverantör 211.6</t>
  </si>
  <si>
    <t>Leverantör 211.7</t>
  </si>
  <si>
    <t>WorkCentre 3335</t>
  </si>
  <si>
    <t>3335V_DNIM</t>
  </si>
  <si>
    <t>Leverantör 311.1</t>
  </si>
  <si>
    <t>Leverantör 311.2</t>
  </si>
  <si>
    <t>Leverantör 311.3</t>
  </si>
  <si>
    <t>Leverantör 311.4</t>
  </si>
  <si>
    <t>Leverantör 311.5</t>
  </si>
  <si>
    <t>097N02254</t>
  </si>
  <si>
    <t>Leverantör 311.6</t>
  </si>
  <si>
    <t>103R03586</t>
  </si>
  <si>
    <t>Leverantör 311.7</t>
  </si>
  <si>
    <t>12. Skrivare SV2</t>
  </si>
  <si>
    <t>Priser typkonfiguration Skrivare SV2</t>
  </si>
  <si>
    <t xml:space="preserve">HP Laserjet 408DN </t>
  </si>
  <si>
    <t>12.1</t>
  </si>
  <si>
    <t>Offererad Skrivare till typkonfiguration Skrivare SV2</t>
  </si>
  <si>
    <t>3PZ35A</t>
  </si>
  <si>
    <t>12Offererad Skrivare till typkonfiguration Skrivare SV2</t>
  </si>
  <si>
    <t>Leverantör 112.1</t>
  </si>
  <si>
    <t xml:space="preserve">Offererad Skrivare till typkonfiguration Skrivare SV2 </t>
  </si>
  <si>
    <t>12.2</t>
  </si>
  <si>
    <t>12Serviceavtal år 1 - 5klickpris svartvit A4</t>
  </si>
  <si>
    <t>Leverantör 112.2</t>
  </si>
  <si>
    <t>12.3</t>
  </si>
  <si>
    <t>12Serviceavtal år 6klickpris svartvit A4</t>
  </si>
  <si>
    <t>Leverantör 112.3</t>
  </si>
  <si>
    <t>12.4</t>
  </si>
  <si>
    <t>12Serviceavtal år 7klickpris svartvit A4</t>
  </si>
  <si>
    <t>Leverantör 112.4</t>
  </si>
  <si>
    <t>12.5</t>
  </si>
  <si>
    <t>Extra papperskapacitet på 500 ark</t>
  </si>
  <si>
    <t xml:space="preserve">D9P29A </t>
  </si>
  <si>
    <t>12TillvalstillbehörExtra papperskapacitet på 500 ark</t>
  </si>
  <si>
    <t>Leverantör 112.5</t>
  </si>
  <si>
    <t>Tillvalstillbehör Extra papperskapacitet på 500 ark</t>
  </si>
  <si>
    <t>12.6</t>
  </si>
  <si>
    <t>X-TONER-SSV2</t>
  </si>
  <si>
    <t>12TillvalstillbehörExtra tonersats</t>
  </si>
  <si>
    <t>Leverantör 112.6</t>
  </si>
  <si>
    <t>i-Sensys X 1643P</t>
  </si>
  <si>
    <t>3631C002</t>
  </si>
  <si>
    <t>Leverantör 212.1</t>
  </si>
  <si>
    <t>Leverantör 212.2</t>
  </si>
  <si>
    <t>Leverantör 212.3</t>
  </si>
  <si>
    <t>Leverantör 212.4</t>
  </si>
  <si>
    <t>0865C001</t>
  </si>
  <si>
    <t>Leverantör 212.5</t>
  </si>
  <si>
    <t>3526C002</t>
  </si>
  <si>
    <t>Leverantör 212.6</t>
  </si>
  <si>
    <t>VersaLink B400</t>
  </si>
  <si>
    <t>B400V_DNM</t>
  </si>
  <si>
    <t>Leverantör 312.1</t>
  </si>
  <si>
    <t>Leverantör 312.2</t>
  </si>
  <si>
    <t>Leverantör 312.3</t>
  </si>
  <si>
    <t>Leverantör 312.4</t>
  </si>
  <si>
    <t>497K13620</t>
  </si>
  <si>
    <t>Leverantör 312.5</t>
  </si>
  <si>
    <t>Leverantör 312.6</t>
  </si>
  <si>
    <t>13. Skrivare F1</t>
  </si>
  <si>
    <t>Priser typkonfiguration Skrivare F1</t>
  </si>
  <si>
    <t>HP Colorlaserjet Managed E45028DN</t>
  </si>
  <si>
    <t>13.1</t>
  </si>
  <si>
    <t>Offererad Skrivare till typkonfiguration Skrivare F1</t>
  </si>
  <si>
    <t>3QA35A</t>
  </si>
  <si>
    <t>13Offererad Skrivare till typkonfiguration Skrivare F1</t>
  </si>
  <si>
    <t>Leverantör 113.1</t>
  </si>
  <si>
    <t xml:space="preserve">Offererad Skrivare till typkonfiguration Skrivare F1 </t>
  </si>
  <si>
    <t>13.2</t>
  </si>
  <si>
    <t>13Serviceavtal år 1-5klickpris svartvit A4</t>
  </si>
  <si>
    <t>Leverantör 113.2</t>
  </si>
  <si>
    <t>13.3</t>
  </si>
  <si>
    <t>13Serviceavtal år 1-5klickpris färg A4</t>
  </si>
  <si>
    <t>Leverantör 113.3</t>
  </si>
  <si>
    <t>13.4</t>
  </si>
  <si>
    <t>13Serviceavtal år 6klickpris svartvit A4</t>
  </si>
  <si>
    <t>Leverantör 113.4</t>
  </si>
  <si>
    <t>13.5</t>
  </si>
  <si>
    <t>13Serviceavtal år 6klickpris färg A4</t>
  </si>
  <si>
    <t>Leverantör 113.5</t>
  </si>
  <si>
    <t>13.6</t>
  </si>
  <si>
    <t>13Serviceavtal år 7klickpris svartvit A4</t>
  </si>
  <si>
    <t>Leverantör 113.6</t>
  </si>
  <si>
    <t>13.7</t>
  </si>
  <si>
    <t>13Serviceavtal år 7klickpris färg A4</t>
  </si>
  <si>
    <t>Leverantör 113.7</t>
  </si>
  <si>
    <t>13.8</t>
  </si>
  <si>
    <t xml:space="preserve">Duplexenhet </t>
  </si>
  <si>
    <t xml:space="preserve">13TillvalstillbehörDuplexenhet </t>
  </si>
  <si>
    <t>Leverantör 113.8</t>
  </si>
  <si>
    <t xml:space="preserve">Tillvalstillbehör Duplexenhet </t>
  </si>
  <si>
    <t>13.9</t>
  </si>
  <si>
    <t xml:space="preserve">CF404A </t>
  </si>
  <si>
    <t>13TillvalstillbehörExtra papperskapacitet på 200 ark</t>
  </si>
  <si>
    <t>Leverantör 113.9</t>
  </si>
  <si>
    <t>13.10</t>
  </si>
  <si>
    <t>X-TONER-SF1</t>
  </si>
  <si>
    <t>13TillvalstillbehörExtra tonersats</t>
  </si>
  <si>
    <t>Leverantör 113.10</t>
  </si>
  <si>
    <t>iSensys-X C1127P</t>
  </si>
  <si>
    <t>3103C024</t>
  </si>
  <si>
    <t>Leverantör 213.1</t>
  </si>
  <si>
    <t>Leverantör 213.2</t>
  </si>
  <si>
    <t>Leverantör 213.3</t>
  </si>
  <si>
    <t>Leverantör 213.4</t>
  </si>
  <si>
    <t>Leverantör 213.5</t>
  </si>
  <si>
    <t>Leverantör 213.6</t>
  </si>
  <si>
    <t>Leverantör 213.7</t>
  </si>
  <si>
    <t>Leverantör 213.8</t>
  </si>
  <si>
    <t>Leverantör 213.9</t>
  </si>
  <si>
    <t>Leverantör 213.10</t>
  </si>
  <si>
    <t>Xerok</t>
  </si>
  <si>
    <t>VersaLink C7020</t>
  </si>
  <si>
    <t>C7020V_D</t>
  </si>
  <si>
    <t>Leverantör 313.1</t>
  </si>
  <si>
    <t>Leverantör 313.2</t>
  </si>
  <si>
    <t>Leverantör 313.3</t>
  </si>
  <si>
    <t>Leverantör 313.4</t>
  </si>
  <si>
    <t>Leverantör 313.5</t>
  </si>
  <si>
    <t>Leverantör 313.6</t>
  </si>
  <si>
    <t>Leverantör 313.7</t>
  </si>
  <si>
    <t>Leverantör 313.8</t>
  </si>
  <si>
    <t>Leverantör 313.9</t>
  </si>
  <si>
    <t>106R03737/38/39/40</t>
  </si>
  <si>
    <t>Leverantör 313.10</t>
  </si>
  <si>
    <t>14. Skrivare F2</t>
  </si>
  <si>
    <t>Priser typkonfiguration Skrivare F2</t>
  </si>
  <si>
    <t>HP Colorlaserjet Managed E55040DN</t>
  </si>
  <si>
    <t>14.1</t>
  </si>
  <si>
    <t>Offererad Skrivare till typkonfiguration Skrivare F2</t>
  </si>
  <si>
    <t xml:space="preserve">3GX99A </t>
  </si>
  <si>
    <t>14Offererad Skrivare till typkonfiguration Skrivare F2</t>
  </si>
  <si>
    <t>Leverantör 114.1</t>
  </si>
  <si>
    <t xml:space="preserve">Offererad Skrivare till typkonfiguration Skrivare F2 </t>
  </si>
  <si>
    <t>14.2</t>
  </si>
  <si>
    <t>14Serviceavtal år 1-5klickpris svartvit A4</t>
  </si>
  <si>
    <t>Leverantör 114.2</t>
  </si>
  <si>
    <t>14.3</t>
  </si>
  <si>
    <t>14Serviceavtal år 1-5klickpris färg A4</t>
  </si>
  <si>
    <t>Leverantör 114.3</t>
  </si>
  <si>
    <t>14.4</t>
  </si>
  <si>
    <t>14Serviceavtal år 6klickpris svartvit A4</t>
  </si>
  <si>
    <t>Leverantör 114.4</t>
  </si>
  <si>
    <t>14.5</t>
  </si>
  <si>
    <t>14Serviceavtal år 6klickpris färg A4</t>
  </si>
  <si>
    <t>Leverantör 114.5</t>
  </si>
  <si>
    <t>14.6</t>
  </si>
  <si>
    <t>14Serviceavtal år 7klickpris svartvit A4</t>
  </si>
  <si>
    <t>Leverantör 114.6</t>
  </si>
  <si>
    <t>14.7</t>
  </si>
  <si>
    <t>14Serviceavtal år 7klickpris färg A4</t>
  </si>
  <si>
    <t>Leverantör 114.7</t>
  </si>
  <si>
    <t>14.8</t>
  </si>
  <si>
    <t>B5L34A</t>
  </si>
  <si>
    <t>14TillvalstillbehörExtra papperskapacitet på 500 ark</t>
  </si>
  <si>
    <t>Leverantör 114.8</t>
  </si>
  <si>
    <t>14.9</t>
  </si>
  <si>
    <t>14TillvalstillbehörExtra tonersats</t>
  </si>
  <si>
    <t>Leverantör 114.9</t>
  </si>
  <si>
    <t>iSensys-X C1533P</t>
  </si>
  <si>
    <t>4929C003</t>
  </si>
  <si>
    <t>Leverantör 214.1</t>
  </si>
  <si>
    <t>Leverantör 214.2</t>
  </si>
  <si>
    <t>Leverantör 214.3</t>
  </si>
  <si>
    <t>Leverantör 214.4</t>
  </si>
  <si>
    <t>Leverantör 214.5</t>
  </si>
  <si>
    <t>Leverantör 214.6</t>
  </si>
  <si>
    <t>Leverantör 214.7</t>
  </si>
  <si>
    <t>Leverantör 214.8</t>
  </si>
  <si>
    <t>Leverantör 214.9</t>
  </si>
  <si>
    <t>VersaLink C600</t>
  </si>
  <si>
    <t>C600V_DNM</t>
  </si>
  <si>
    <t>Leverantör 314.1</t>
  </si>
  <si>
    <t>Leverantör 314.2</t>
  </si>
  <si>
    <t>Leverantör 314.3</t>
  </si>
  <si>
    <t>Leverantör 314.4</t>
  </si>
  <si>
    <t>Leverantör 314.5</t>
  </si>
  <si>
    <t>Leverantör 314.6</t>
  </si>
  <si>
    <t>Leverantör 314.7</t>
  </si>
  <si>
    <t>097s04949</t>
  </si>
  <si>
    <t>Leverantör 314.8</t>
  </si>
  <si>
    <t>106R03892/93/94/95</t>
  </si>
  <si>
    <t>Leverantör 314.9</t>
  </si>
  <si>
    <t>15. Tillvalstjänster</t>
  </si>
  <si>
    <t>Pris Tillvalstjänster och Administrationsprogramvara</t>
  </si>
  <si>
    <t>per maskin per månad</t>
  </si>
  <si>
    <t>PRINT-MGMT-01</t>
  </si>
  <si>
    <t>15Admnistrationsprogramvara och uppdatering av administrationsprogramvara</t>
  </si>
  <si>
    <t>Leverantör 115.1</t>
  </si>
  <si>
    <t xml:space="preserve">Admnistrationsprogramvara och uppdatering av administrationsprogramvara </t>
  </si>
  <si>
    <t>IT-teknikers rådgivning och servicetjänster utanför serviceavtal/supportavtal</t>
  </si>
  <si>
    <t>timme</t>
  </si>
  <si>
    <t>PRINT-ADVICE-01</t>
  </si>
  <si>
    <t>15IT-teknikers rådgivning och servicetjänster utanför serviceavtal/supportavtal</t>
  </si>
  <si>
    <t>Leverantör 115.2</t>
  </si>
  <si>
    <t xml:space="preserve">IT-teknikers rådgivning och servicetjänster utanför serviceavtal/supportavtal </t>
  </si>
  <si>
    <t>Bortforsling och omhändertagande av UM:s befintliga/gamla maskiner</t>
  </si>
  <si>
    <t>PRINT-ATERTAG-01</t>
  </si>
  <si>
    <t>15Bortforsling och omhändertagande av UM:s befintliga/gamla maskiner</t>
  </si>
  <si>
    <t>Leverantör 115.3</t>
  </si>
  <si>
    <t xml:space="preserve">Bortforsling och omhändertagande av UM:s befintliga/gamla maskiner </t>
  </si>
  <si>
    <t>Urtagning och överlämnande av databärande medier</t>
  </si>
  <si>
    <t>per maskin</t>
  </si>
  <si>
    <t>PRINT-DEMONTHDD_1</t>
  </si>
  <si>
    <t>15Urtagning och överlämnande av databärande medier</t>
  </si>
  <si>
    <t>Leverantör 115.4</t>
  </si>
  <si>
    <t xml:space="preserve">Urtagning och överlämnande av databärande medier </t>
  </si>
  <si>
    <t>Flyttning och omplacering</t>
  </si>
  <si>
    <t>inom kommungränsen</t>
  </si>
  <si>
    <t>PRINT-FLYTTEXT_INOM</t>
  </si>
  <si>
    <t>15Flyttning och omplaceringinom kommungränsen</t>
  </si>
  <si>
    <t>Leverantör 115.5</t>
  </si>
  <si>
    <t>Flyttning och omplacering inom kommungränsen</t>
  </si>
  <si>
    <t>utom kommungränsen</t>
  </si>
  <si>
    <t xml:space="preserve">PRINT-FLYTTÖVR-UTOM </t>
  </si>
  <si>
    <t>15Flyttning och omplaceringutom kommungränsen</t>
  </si>
  <si>
    <t>Leverantör 115.6</t>
  </si>
  <si>
    <t>Flyttning och omplacering utom kommungränsen</t>
  </si>
  <si>
    <t>Teknisk utbildning</t>
  </si>
  <si>
    <t>fysiskt på plats hos UM</t>
  </si>
  <si>
    <t>PRINT-EDUTECH-ONSITE-01</t>
  </si>
  <si>
    <t>15Teknisk utbildningfysiskt på plats hos UM</t>
  </si>
  <si>
    <t>Leverantör 115.7</t>
  </si>
  <si>
    <t>Teknisk utbildning fysiskt på plats hos UM</t>
  </si>
  <si>
    <t>på distans/online</t>
  </si>
  <si>
    <t>PRINT-EDUTECH-CLOUD-01</t>
  </si>
  <si>
    <t>15Teknisk utbildningpå distans/online</t>
  </si>
  <si>
    <t>Leverantör 115.8</t>
  </si>
  <si>
    <t>Teknisk utbildning på distans/online</t>
  </si>
  <si>
    <t>Grundläggande användarutbildning</t>
  </si>
  <si>
    <t>PRINT-EDUBASIC-ONSITE-01</t>
  </si>
  <si>
    <t>15Grundläggande användarutbildningfysiskt på plats hos UM</t>
  </si>
  <si>
    <t>Leverantör 115.9</t>
  </si>
  <si>
    <t>Grundläggande användarutbildning fysiskt på plats hos UM</t>
  </si>
  <si>
    <t>PRINT-EDUBASIC-CLOUD-01</t>
  </si>
  <si>
    <t>15Grundläggande användarutbildningpå distans/online</t>
  </si>
  <si>
    <t>Leverantör 115.10</t>
  </si>
  <si>
    <t>Grundläggande användarutbildning på distans/online</t>
  </si>
  <si>
    <t>Avancerad användarutbildning</t>
  </si>
  <si>
    <t>PRINT-EDUADV-ONSITE-01</t>
  </si>
  <si>
    <t>15Avancerad användarutbildningfysiskt på plats hos UM</t>
  </si>
  <si>
    <t>Leverantör 115.11</t>
  </si>
  <si>
    <t>Avancerad användarutbildning fysiskt på plats hos UM</t>
  </si>
  <si>
    <t>PRINT-EDUADV-CLOUD-01</t>
  </si>
  <si>
    <t>15Avancerad användarutbildningpå distans/online</t>
  </si>
  <si>
    <t>Leverantör 115.12</t>
  </si>
  <si>
    <t>Avancerad användarutbildning på distans/online</t>
  </si>
  <si>
    <t>Avancerad installation</t>
  </si>
  <si>
    <t>PRINT-INST-PRINTER-01</t>
  </si>
  <si>
    <t>15Avancerad installationpå distans/online</t>
  </si>
  <si>
    <t>Leverantör 115.13</t>
  </si>
  <si>
    <t>Avancerad installation på distans/online</t>
  </si>
  <si>
    <t>Teknisk utbildning FollowMe-lösning</t>
  </si>
  <si>
    <t>A-UNI-PRT-001-EDUTECH-ONSITE-01</t>
  </si>
  <si>
    <t>15Teknisk utbildning FollowMe-lösningfysiskt på plats hos UM</t>
  </si>
  <si>
    <t>Leverantör 115.14</t>
  </si>
  <si>
    <t>Teknisk utbildning FollowMe-lösning fysiskt på plats hos UM</t>
  </si>
  <si>
    <t>A-UNI-PRT-001-EDUTECH-CLOUD-01</t>
  </si>
  <si>
    <t>15Teknisk utbildning FollowMe-lösningpå distans/online</t>
  </si>
  <si>
    <t>Leverantör 115.15</t>
  </si>
  <si>
    <t>Teknisk utbildning FollowMe-lösning på distans/online</t>
  </si>
  <si>
    <t>Användarutbildning FollowMe-lösning</t>
  </si>
  <si>
    <t>A-UNI-PRT-001-EDUUSR-ONSITE-01</t>
  </si>
  <si>
    <t>15Användarutbildning FollowMe-lösningfysiskt på plats hos UM</t>
  </si>
  <si>
    <t>Leverantör 115.16</t>
  </si>
  <si>
    <t>Användarutbildning FollowMe-lösning fysiskt på plats hos UM</t>
  </si>
  <si>
    <t>A-UNI-PRT-001-EDUUSR-CLOUD-01</t>
  </si>
  <si>
    <t>15Användarutbildning FollowMe-lösningpå distans/online</t>
  </si>
  <si>
    <t>Leverantör 115.17</t>
  </si>
  <si>
    <t>Användarutbildning FollowMe-lösning på distans/online</t>
  </si>
  <si>
    <t>IWMCE</t>
  </si>
  <si>
    <t>81112201 </t>
  </si>
  <si>
    <t>Leverantör 215.1</t>
  </si>
  <si>
    <t>504ZZ632</t>
  </si>
  <si>
    <t>Leverantör 215.2</t>
  </si>
  <si>
    <t>595ZZ595</t>
  </si>
  <si>
    <t>Leverantör 215.3</t>
  </si>
  <si>
    <t>120ZZ120</t>
  </si>
  <si>
    <t>Leverantör 215.4</t>
  </si>
  <si>
    <t>198ZZ606</t>
  </si>
  <si>
    <t>Leverantör 215.5</t>
  </si>
  <si>
    <t>198ZZ607</t>
  </si>
  <si>
    <t>Leverantör 215.6</t>
  </si>
  <si>
    <t>204ZZ011</t>
  </si>
  <si>
    <t>Leverantör 215.7</t>
  </si>
  <si>
    <t>198ZZ805</t>
  </si>
  <si>
    <t>Leverantör 215.8</t>
  </si>
  <si>
    <t>319ZZ407</t>
  </si>
  <si>
    <t>Leverantör 215.9</t>
  </si>
  <si>
    <t>Leverantör 215.10</t>
  </si>
  <si>
    <t>Leverantör 215.11</t>
  </si>
  <si>
    <t>Leverantör 215.12</t>
  </si>
  <si>
    <t>319ZZ409</t>
  </si>
  <si>
    <t>Leverantör 215.13</t>
  </si>
  <si>
    <t>504ZZ635</t>
  </si>
  <si>
    <t>Leverantör 215.14</t>
  </si>
  <si>
    <t>Leverantör 215.15</t>
  </si>
  <si>
    <t>Leverantör 215.16</t>
  </si>
  <si>
    <t>Leverantör 215.17</t>
  </si>
  <si>
    <t>Center_ware_web</t>
  </si>
  <si>
    <t>Leverantör 315.1</t>
  </si>
  <si>
    <t>IT_tekniker</t>
  </si>
  <si>
    <t>Leverantör 315.2</t>
  </si>
  <si>
    <t>Bortforsling_Xrx</t>
  </si>
  <si>
    <t>Leverantör 315.3</t>
  </si>
  <si>
    <t>Urtagning_xrx</t>
  </si>
  <si>
    <t>Leverantör 315.4</t>
  </si>
  <si>
    <t>Flyttning_lokal</t>
  </si>
  <si>
    <t>Leverantör 315.5</t>
  </si>
  <si>
    <t>Flyttning_ekstern</t>
  </si>
  <si>
    <t>Leverantör 315.6</t>
  </si>
  <si>
    <t>Utbildning_fysiskt</t>
  </si>
  <si>
    <t>Leverantör 315.7</t>
  </si>
  <si>
    <t>Utbildning_online</t>
  </si>
  <si>
    <t>Leverantör 315.8</t>
  </si>
  <si>
    <t>använderutbildning_fysiskt</t>
  </si>
  <si>
    <t>Leverantör 315.9</t>
  </si>
  <si>
    <t>använderutbildning_online</t>
  </si>
  <si>
    <t>Leverantör 315.10</t>
  </si>
  <si>
    <t>Avancerad_fysiskt</t>
  </si>
  <si>
    <t>Leverantör 315.11</t>
  </si>
  <si>
    <t>Avancerad_online</t>
  </si>
  <si>
    <t>Leverantör 315.12</t>
  </si>
  <si>
    <t>avancerad_installation</t>
  </si>
  <si>
    <t>Leverantör 315.13</t>
  </si>
  <si>
    <t>followme_T_fysiskt</t>
  </si>
  <si>
    <t>Leverantör 315.14</t>
  </si>
  <si>
    <t>followme_T_online</t>
  </si>
  <si>
    <t>Leverantör 315.15</t>
  </si>
  <si>
    <t>followme_A_fysiskt</t>
  </si>
  <si>
    <t>Leverantör 315.16</t>
  </si>
  <si>
    <t>followme_A_online</t>
  </si>
  <si>
    <t>Leverantör 315.17</t>
  </si>
  <si>
    <t>16. FollowMe</t>
  </si>
  <si>
    <t>Priser FollowMe</t>
  </si>
  <si>
    <t>Atea</t>
  </si>
  <si>
    <t>A-UNI-PRT-001</t>
  </si>
  <si>
    <t>Atea Universal Follow Me</t>
  </si>
  <si>
    <t>16FollowMeFollowMe-lösning, men alla nödvändiga licenser, autentificering, roaming och rapportmodul</t>
  </si>
  <si>
    <t>Leverantör 116.1</t>
  </si>
  <si>
    <t>FollowMe FollowMe-lösning, men alla nödvändiga licenser, autentificering, roaming och rapportmodul</t>
  </si>
  <si>
    <t>Tillval till FollowMe-lösning</t>
  </si>
  <si>
    <t>avgift per kvartal per maskin</t>
  </si>
  <si>
    <t>A-UNI-PRT-001-SUP-Q</t>
  </si>
  <si>
    <t>16Tillval till FollowMe-lösningSupportavtal till FollowMe-lösning</t>
  </si>
  <si>
    <t>Leverantör 116.2</t>
  </si>
  <si>
    <t>Tillval till FollowMe-lösning Supportavtal till FollowMe-lösning</t>
  </si>
  <si>
    <t>A-UNI-PRT-001-INST-02</t>
  </si>
  <si>
    <t xml:space="preserve">16Tillval till FollowMe-lösningUppsättning och installation per MFP </t>
  </si>
  <si>
    <t>Leverantör 116.3</t>
  </si>
  <si>
    <t xml:space="preserve">Tillval till FollowMe-lösning Uppsättning och installation per MFP </t>
  </si>
  <si>
    <t>A-UNI-PRT-001-CARDREADER-INT-02</t>
  </si>
  <si>
    <t>16Tillval till FollowMe-lösningFollowMe Embedded kortläsare</t>
  </si>
  <si>
    <t>Leverantör 116.4</t>
  </si>
  <si>
    <t>Tillval till FollowMe-lösning FollowMe Embedded kortläsare</t>
  </si>
  <si>
    <t>A-UNI-PRT-001-CARDREADER-EXT-02</t>
  </si>
  <si>
    <t xml:space="preserve">16Tillval till FollowMe-lösningFollowMe Hardware kortläsarterminal </t>
  </si>
  <si>
    <t>Leverantör 116.5</t>
  </si>
  <si>
    <t xml:space="preserve">Tillval till FollowMe-lösning FollowMe Hardware kortläsarterminal </t>
  </si>
  <si>
    <t>per server per år</t>
  </si>
  <si>
    <t>A-UNI-PRT-001-LOCSRV-01-YR</t>
  </si>
  <si>
    <t>16Tillval till FollowMe-lösningLokal lösning</t>
  </si>
  <si>
    <t>Leverantör 116.6</t>
  </si>
  <si>
    <t>Tillval till FollowMe-lösning Lokal lösning</t>
  </si>
  <si>
    <t>licencer per år</t>
  </si>
  <si>
    <t>A-UNI-PRT-001-CLDSRV-02</t>
  </si>
  <si>
    <t>16Tillval till FollowMe-lösningMolnbaserad lösning</t>
  </si>
  <si>
    <t>Leverantör 116.7</t>
  </si>
  <si>
    <t>Tillval till FollowMe-lösning Molnbaserad lösning</t>
  </si>
  <si>
    <t>per maskin 
och år</t>
  </si>
  <si>
    <t>A-UNI-PRT-001-CLDSRV-VPN-01-YR</t>
  </si>
  <si>
    <t>16Tillval till FollowMe-lösningKryptering vid molnbaserad lösning</t>
  </si>
  <si>
    <t>Leverantör 116.8</t>
  </si>
  <si>
    <t>Tillval till FollowMe-lösning Kryptering vid molnbaserad lösning</t>
  </si>
  <si>
    <t>16Tillval till FollowMe-lösningOCR-behandling</t>
  </si>
  <si>
    <t>Leverantör 116.9</t>
  </si>
  <si>
    <t>Tillval till FollowMe-lösning OCR-behandling</t>
  </si>
  <si>
    <t xml:space="preserve">16Tillval till FollowMe-lösningAir Print </t>
  </si>
  <si>
    <t>Leverantör 116.10</t>
  </si>
  <si>
    <t xml:space="preserve">Tillval till FollowMe-lösning Air Print </t>
  </si>
  <si>
    <t>16Tillval till FollowMe-lösningTrådlös utskrift/mobil utskrift</t>
  </si>
  <si>
    <t>Leverantör 116.11</t>
  </si>
  <si>
    <t>Tillval till FollowMe-lösning Trådlös utskrift/mobil utskrift</t>
  </si>
  <si>
    <t>A-UNI-PRT-001-RULE-01</t>
  </si>
  <si>
    <t>16Tillval till FollowMe-lösningRegelbaserad utskrift</t>
  </si>
  <si>
    <t>Leverantör 116.12</t>
  </si>
  <si>
    <t>Tillval till FollowMe-lösning Regelbaserad utskrift</t>
  </si>
  <si>
    <t>A-UNI-PRT-001-MGMT-01</t>
  </si>
  <si>
    <t xml:space="preserve">16Tillval till FollowMe-lösningServerlösning som kan distribuera certifikat till enheterna från den centrala applikationen </t>
  </si>
  <si>
    <t>Leverantör 116.13</t>
  </si>
  <si>
    <t xml:space="preserve">Tillval till FollowMe-lösning Serverlösning som kan distribuera certifikat till enheterna från den centrala applikationen </t>
  </si>
  <si>
    <t>NT-Ware</t>
  </si>
  <si>
    <t>1815V779</t>
  </si>
  <si>
    <t>uniFlow</t>
  </si>
  <si>
    <t>Leverantör 216.1</t>
  </si>
  <si>
    <t>CSSV726</t>
  </si>
  <si>
    <t>Leverantör 216.2</t>
  </si>
  <si>
    <t>504ZZ634</t>
  </si>
  <si>
    <t>Leverantör 216.3</t>
  </si>
  <si>
    <t>2941V775</t>
  </si>
  <si>
    <t>Leverantör 216.4</t>
  </si>
  <si>
    <t>Leverantör 216.5</t>
  </si>
  <si>
    <t>2302V710+1819V707</t>
  </si>
  <si>
    <t>Leverantör 216.6</t>
  </si>
  <si>
    <t>Leverantör 216.7</t>
  </si>
  <si>
    <t>Leverantör 216.8</t>
  </si>
  <si>
    <t>Leverantör 216.9</t>
  </si>
  <si>
    <t>Leverantör 216.10</t>
  </si>
  <si>
    <t>Leverantör 216.11</t>
  </si>
  <si>
    <t>Leverantör 216.12</t>
  </si>
  <si>
    <t>Leverantör 216.13</t>
  </si>
  <si>
    <t>614N14903</t>
  </si>
  <si>
    <t>Xerox Workplace Suite and Cloud</t>
  </si>
  <si>
    <t>Leverantör 316.1</t>
  </si>
  <si>
    <t>614N14910</t>
  </si>
  <si>
    <t>Leverantör 316.2</t>
  </si>
  <si>
    <t>614N14911</t>
  </si>
  <si>
    <t>Leverantör 316.3</t>
  </si>
  <si>
    <t>497N04028</t>
  </si>
  <si>
    <t>Leverantör 316.4</t>
  </si>
  <si>
    <t>497N04029</t>
  </si>
  <si>
    <t>Leverantör 316.5</t>
  </si>
  <si>
    <t>Included</t>
  </si>
  <si>
    <t>Leverantör 316.6</t>
  </si>
  <si>
    <t>614N15027</t>
  </si>
  <si>
    <t>Leverantör 316.7</t>
  </si>
  <si>
    <t>Leverantör 316.8</t>
  </si>
  <si>
    <t>Leverantör 316.9</t>
  </si>
  <si>
    <t>Included (wifi)</t>
  </si>
  <si>
    <t>Leverantör 316.10</t>
  </si>
  <si>
    <t>Leverantör 316.11</t>
  </si>
  <si>
    <t>Leverantör 316.12</t>
  </si>
  <si>
    <t>XDM/XPS</t>
  </si>
  <si>
    <t>Leverantör 316.13</t>
  </si>
  <si>
    <t>TypPosition</t>
  </si>
  <si>
    <t>Namn</t>
  </si>
  <si>
    <t>Tariff</t>
  </si>
  <si>
    <t>OBSERVERA Ange antal utskrifter per maskin och månad</t>
  </si>
  <si>
    <t>Antal maskiner</t>
  </si>
  <si>
    <t>månadsklick * månader * maskiner</t>
  </si>
  <si>
    <t>Antalet beställda</t>
  </si>
  <si>
    <t>Antal månader * antal maskiner</t>
  </si>
  <si>
    <t>Kommentar</t>
  </si>
  <si>
    <t>Likadana????</t>
  </si>
  <si>
    <t>Tillbehör</t>
  </si>
  <si>
    <t>Tillval</t>
  </si>
  <si>
    <t>Service</t>
  </si>
  <si>
    <t>MFP SV2 (SvartVit A4)</t>
  </si>
  <si>
    <t>MFP SV3 (SvartVit A4, A3)</t>
  </si>
  <si>
    <t>MFP SV4 (SvartVit A4, A3)</t>
  </si>
  <si>
    <t>MFP F1 (Färg A4)</t>
  </si>
  <si>
    <t>MFP F2 (Färg A4)</t>
  </si>
  <si>
    <t>MFP F3 (Färg A4, A3)</t>
  </si>
  <si>
    <t>MFP F4 (Färg A4, A3)</t>
  </si>
  <si>
    <t>MFP F5 (Färg A4, A3)</t>
  </si>
  <si>
    <t>MFP F6 (Färg A4, A3)</t>
  </si>
  <si>
    <t>Skrivare SV1 (SvartVit A4)</t>
  </si>
  <si>
    <t>Skrivare SV2 (SvartVit A4)</t>
  </si>
  <si>
    <t>Skrivare F1 (SvartVit A4)</t>
  </si>
  <si>
    <t>Skrivare F2 (SvartVit A4)</t>
  </si>
  <si>
    <t>Kategori</t>
  </si>
  <si>
    <t>Serviceavtal</t>
  </si>
  <si>
    <t>Produkt</t>
  </si>
  <si>
    <t>Column1</t>
  </si>
  <si>
    <t>1. MFP, Svartvit A4</t>
  </si>
  <si>
    <t>1. MFP, Svartvit A4OCR-behandling</t>
  </si>
  <si>
    <t>Klickpris SV A4</t>
  </si>
  <si>
    <t xml:space="preserve">Serviceavtal år 6 </t>
  </si>
  <si>
    <t>1. MFP, Svartvit A4Air Print</t>
  </si>
  <si>
    <t>1. MFP, Svartvit A4Trådlös utskrift/mobilutskrift</t>
  </si>
  <si>
    <t>2. MFP, Svartvit A4, A3</t>
  </si>
  <si>
    <t>2. MFP, Svartvit A4, A3OCR-behandling</t>
  </si>
  <si>
    <t>2. MFP, Svartvit A4, A3Air Print</t>
  </si>
  <si>
    <t>Klickpris SV A3</t>
  </si>
  <si>
    <t>2. MFP, Svartvit A4, A3Trådlös utskrift/mobilutskrift</t>
  </si>
  <si>
    <t>Funktion för att koppla upp MFP mot ett andra nätverk</t>
  </si>
  <si>
    <t>3. MFP, Färg A4</t>
  </si>
  <si>
    <t>3. MFP, Färg A4OCR-behandling</t>
  </si>
  <si>
    <t>3. MFP, Färg A4Air Print</t>
  </si>
  <si>
    <t>3. MFP, Färg A4Trådlös utskrift/mobilutskrift</t>
  </si>
  <si>
    <t>4. MFP, Färg A4, A3</t>
  </si>
  <si>
    <t>4. MFP, Färg A4, A3OCR-behandling</t>
  </si>
  <si>
    <t>4. MFP, Färg A4, A3Air Print</t>
  </si>
  <si>
    <t>Klickpris Färg A4</t>
  </si>
  <si>
    <t>4. MFP, Färg A4, A3Trådlös utskrift/mobilutskrift</t>
  </si>
  <si>
    <t>Skrivare F1 (Färg A4)</t>
  </si>
  <si>
    <t>Skrivare F2 (Färg A4)</t>
  </si>
  <si>
    <t>Klickpris Färg A3</t>
  </si>
  <si>
    <t>5. Skrivare, Svartvit A4</t>
  </si>
  <si>
    <t>6. Skrivare, Färg A4</t>
  </si>
  <si>
    <t>Tillvalstillbehör 3</t>
  </si>
  <si>
    <t>Tillvalsfunktion 1</t>
  </si>
  <si>
    <t>Tillvalsfunktion 2</t>
  </si>
  <si>
    <t>Tillvalsfunktion 3</t>
  </si>
  <si>
    <t>Tillvalstillbehör 4</t>
  </si>
  <si>
    <t>Tillvalstillbehör 5</t>
  </si>
  <si>
    <t>Tillvalstillbehör 6</t>
  </si>
  <si>
    <t>Tillvalstillbehör 7</t>
  </si>
  <si>
    <t>Tillvalstillbehör 8</t>
  </si>
  <si>
    <t>Tillvalstillbehör 9</t>
  </si>
  <si>
    <t>Tillvalstillbehör 10</t>
  </si>
  <si>
    <t>klickpris svartvit A4, år 1-5</t>
  </si>
  <si>
    <t>klickpris svartvit A3, år 1-5</t>
  </si>
  <si>
    <t>klickpris svartvit A4, år 6</t>
  </si>
  <si>
    <t>klickpris svartvit A3, år 6</t>
  </si>
  <si>
    <t>klickpris svartvit A4, år 7</t>
  </si>
  <si>
    <t>klickpris svartvit A3, år 7</t>
  </si>
  <si>
    <t>klickpris färg A4, år 1-5</t>
  </si>
  <si>
    <t>klickpris färg A4, år 6</t>
  </si>
  <si>
    <t>klickpris färg A4, år 7</t>
  </si>
  <si>
    <t>klickpris färg A3, år 1-5</t>
  </si>
  <si>
    <t>klickpris färg A3, år 6</t>
  </si>
  <si>
    <t>klickpris färg A3, år 7</t>
  </si>
  <si>
    <t>Offererad MFP till typkonfiguration Skrivare SV1</t>
  </si>
  <si>
    <t>Offererad MFP till typkonfiguration Skrivare SV2</t>
  </si>
  <si>
    <t>Offererad MFP till typkonfiguration Skrivare F1</t>
  </si>
  <si>
    <t>Offererad MFP till typkonfiguration Skrivare F2</t>
  </si>
  <si>
    <t>Ange antal h</t>
  </si>
  <si>
    <t>Ange antal</t>
  </si>
  <si>
    <t>Tillvalstjänster</t>
  </si>
  <si>
    <t>Flyttning och omplacering, inom kommungränsen</t>
  </si>
  <si>
    <t>Flyttning och omplacering, utom kommungränsen</t>
  </si>
  <si>
    <t>Teknisk utbildning, fysiskt på plats hos UM</t>
  </si>
  <si>
    <t>Teknisk utbildning, på distans/online</t>
  </si>
  <si>
    <t>Grundläggande användarutbildning, fysiskt på plats hos UM</t>
  </si>
  <si>
    <t>Grundläggande användarutbildning, på distans/online</t>
  </si>
  <si>
    <t>Avancerad användarutbildning, fysiskt på plats hos UM</t>
  </si>
  <si>
    <t>Avancerad användarutbildning, på distans/online</t>
  </si>
  <si>
    <t>Teknisk utbildning FollowMe-lösning, fysiskt på plats hos UM</t>
  </si>
  <si>
    <t>Teknisk utbildning FollowMe-lösning, på distans/online</t>
  </si>
  <si>
    <t>Användarutbildning FollowMe-lösning, fysiskt på plats hos UM</t>
  </si>
  <si>
    <t>Användarutbildning FollowMe-lösning, på distans/online</t>
  </si>
  <si>
    <t>Beställda maskiner</t>
  </si>
  <si>
    <t>Debiteras antal</t>
  </si>
  <si>
    <t>Var</t>
  </si>
  <si>
    <t>Maskin</t>
  </si>
  <si>
    <t>Alla över max antal beställda maskiner debiteras</t>
  </si>
  <si>
    <t>Follow Me</t>
  </si>
  <si>
    <t>Beställt antal</t>
  </si>
  <si>
    <t>14.15.1</t>
  </si>
  <si>
    <t>Typvariation</t>
  </si>
  <si>
    <t>MFP SV1</t>
  </si>
  <si>
    <t>MFP SV2</t>
  </si>
  <si>
    <t>MFP SV3</t>
  </si>
  <si>
    <t>MFP SV4</t>
  </si>
  <si>
    <t>MFP F1</t>
  </si>
  <si>
    <t>MFP F2</t>
  </si>
  <si>
    <t>MFP F3</t>
  </si>
  <si>
    <t>MFP F4</t>
  </si>
  <si>
    <t>MFP F5</t>
  </si>
  <si>
    <t>MFP F6</t>
  </si>
  <si>
    <t>Skrivare SV1</t>
  </si>
  <si>
    <t>Skrivare SV2</t>
  </si>
  <si>
    <t>Skrivare F1</t>
  </si>
  <si>
    <t>Skrivare F2</t>
  </si>
  <si>
    <t>Flik</t>
  </si>
  <si>
    <t>Pris st</t>
  </si>
  <si>
    <t>Summa</t>
  </si>
  <si>
    <t>Vinnaren</t>
  </si>
  <si>
    <t>Totalsumma</t>
  </si>
  <si>
    <t>Exkluderas = "0"</t>
  </si>
  <si>
    <t>Vinnarnamn</t>
  </si>
  <si>
    <t>Modell</t>
  </si>
  <si>
    <t>BeskrivningGrupp</t>
  </si>
  <si>
    <t>Totalpris</t>
  </si>
  <si>
    <t>VinnarSammanställning</t>
  </si>
  <si>
    <t>Maskinkropp</t>
  </si>
  <si>
    <t>Räknare</t>
  </si>
  <si>
    <t>typNummer</t>
  </si>
  <si>
    <t>Summa:</t>
  </si>
  <si>
    <t>Best</t>
  </si>
  <si>
    <t xml:space="preserve">Adress: </t>
  </si>
  <si>
    <t xml:space="preserve">Kontaktuppgifter: </t>
  </si>
  <si>
    <t xml:space="preserve">Kundnamn:  </t>
  </si>
  <si>
    <t>Totalsumma:</t>
  </si>
  <si>
    <t>Pris:</t>
  </si>
  <si>
    <t>Sammanställning</t>
  </si>
  <si>
    <t>antal msk</t>
  </si>
  <si>
    <t>antal efterbehandlare</t>
  </si>
  <si>
    <t>antal papperskasetter</t>
  </si>
  <si>
    <t>kvartal och maskin</t>
  </si>
  <si>
    <t>Beställt antal maskiner som inkluderas i FollowMe</t>
  </si>
  <si>
    <t>år och maskin</t>
  </si>
  <si>
    <t>Se Kravspecifikation/avsnitt</t>
  </si>
  <si>
    <t>Avsnitt</t>
  </si>
  <si>
    <t>Avseende  klickpris, se 5.12</t>
  </si>
  <si>
    <t>Går att avropa senare</t>
  </si>
  <si>
    <t>6.3.3.1</t>
  </si>
  <si>
    <t>6.3.3.2</t>
  </si>
  <si>
    <t>6.3.3.3</t>
  </si>
  <si>
    <t>Antal av enskilt tillvalstillbehör
 får ej överstiga 
antal maskiner</t>
  </si>
  <si>
    <t>Ej fler än antal maskiner</t>
  </si>
  <si>
    <t xml:space="preserve">
Antal av enskilt tillvalstillbehör
 får ej överstiga 
antal maskiner</t>
  </si>
  <si>
    <t>Endast antal överstigade beställt antal debiteras</t>
  </si>
  <si>
    <t>2.11.1</t>
  </si>
  <si>
    <t>3.10.3</t>
  </si>
  <si>
    <t>3.10.1</t>
  </si>
  <si>
    <t>För Skrivare, se 4.2.1</t>
  </si>
  <si>
    <t>3.10.2</t>
  </si>
  <si>
    <t>För Skrivare, se 4.2.2</t>
  </si>
  <si>
    <t>3.9.3</t>
  </si>
  <si>
    <t>För Skrivare, se 4.1.1</t>
  </si>
  <si>
    <t>6.2.3.8</t>
  </si>
  <si>
    <t>6.2.3.7</t>
  </si>
  <si>
    <t>6.2.3.1</t>
  </si>
  <si>
    <t>6.2.3.6</t>
  </si>
  <si>
    <t>6.2.3.2</t>
  </si>
  <si>
    <t>6.2.3.3</t>
  </si>
  <si>
    <t>6.2.3.4</t>
  </si>
  <si>
    <t>6.2.3.5</t>
  </si>
  <si>
    <t>6.2.3</t>
  </si>
  <si>
    <t>Text till Bortforsling</t>
  </si>
  <si>
    <t>Ange: Ja / Nej</t>
  </si>
  <si>
    <t>Ja eller Nej</t>
  </si>
  <si>
    <t>per år</t>
  </si>
  <si>
    <t>Egna kommentarer</t>
  </si>
  <si>
    <t>Version 1.0</t>
  </si>
  <si>
    <t>Version nr</t>
  </si>
  <si>
    <t>Aktuell Version:</t>
  </si>
  <si>
    <t>Grundstommen skapad av Exceldepartment</t>
  </si>
  <si>
    <t xml:space="preserve">Lösenord: </t>
  </si>
  <si>
    <t>Antal år</t>
  </si>
  <si>
    <t>Ja</t>
  </si>
  <si>
    <t>Nej</t>
  </si>
  <si>
    <t>Anbudsgivarinformation</t>
  </si>
  <si>
    <t>Anbudsgivare</t>
  </si>
  <si>
    <t>Undanta</t>
  </si>
  <si>
    <t>Kontaktperson</t>
  </si>
  <si>
    <t>Org.nr</t>
  </si>
  <si>
    <t>Email</t>
  </si>
  <si>
    <t>Telefon</t>
  </si>
  <si>
    <t>Leveransadress</t>
  </si>
  <si>
    <t>Postnmmer / ort</t>
  </si>
  <si>
    <t>Prisbilaga delområde 1 komplett 211215_special.xlsx</t>
  </si>
  <si>
    <t>TASKalfa 3554ci</t>
  </si>
  <si>
    <t>1603TL0NL0</t>
  </si>
  <si>
    <t>Version 1.1</t>
  </si>
  <si>
    <t>Uppdaterat prislista + FollowMe formattering</t>
  </si>
  <si>
    <t>Ändrat av</t>
  </si>
  <si>
    <t>Johan Bronell</t>
  </si>
  <si>
    <t xml:space="preserve">
Ökning av priset</t>
  </si>
  <si>
    <t>Ökade Pris per enhet (SEK)</t>
  </si>
  <si>
    <t>B305</t>
  </si>
  <si>
    <t>B315</t>
  </si>
  <si>
    <t>mfpdel1</t>
  </si>
  <si>
    <t>Version 2.0</t>
  </si>
  <si>
    <t>Prisjustering 2022-09-01</t>
  </si>
  <si>
    <t>TASKalfa 5004i</t>
  </si>
  <si>
    <t>1102YS3NL0</t>
  </si>
  <si>
    <t>1203V83NL0</t>
  </si>
  <si>
    <t>1503RK3NLJ</t>
  </si>
  <si>
    <t xml:space="preserve">1203V43NL0 </t>
  </si>
  <si>
    <t>TASKalfa 5054ci</t>
  </si>
  <si>
    <t>1603TM0NL0</t>
  </si>
  <si>
    <t>1203RF3SW0</t>
  </si>
  <si>
    <t>Ingår i MFP F5</t>
  </si>
  <si>
    <t>1203RL3NL0</t>
  </si>
  <si>
    <t>TASKalfa 6054ci</t>
  </si>
  <si>
    <t>1603TN0NL0</t>
  </si>
  <si>
    <t>Version 2.1</t>
  </si>
  <si>
    <t>Atea sortiment uppdaterat MFP F5, F6 &amp; SV3</t>
  </si>
  <si>
    <t>Tommy</t>
  </si>
  <si>
    <t>Version 3.0</t>
  </si>
  <si>
    <t>Prisjustering 2023-09-01</t>
  </si>
  <si>
    <t>Version 3.1</t>
  </si>
  <si>
    <t>a) Prisjustering ej sparats i ver 3.0 och b) versionsnummer</t>
  </si>
  <si>
    <t>a) Tommy, b) Marie</t>
  </si>
  <si>
    <t>Ecosys MA3500cix</t>
  </si>
  <si>
    <t xml:space="preserve">1102YK3NL0 </t>
  </si>
  <si>
    <t>Version 3.2</t>
  </si>
  <si>
    <t>Atea sortiment uppdaterat MFP F2</t>
  </si>
  <si>
    <t>v3</t>
  </si>
  <si>
    <t>Version 4.0</t>
  </si>
  <si>
    <t>Prisjustering 2024-09-01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</si>
</sst>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k_r_._-;\-* #,##0.00\ _k_r_._-;_-* &quot;-&quot;??\ _k_r_._-;_-@_-"/>
    <numFmt numFmtId="165" formatCode="&quot;$&quot;#,##0.00_);\(&quot;$&quot;#,##0.00\)"/>
    <numFmt numFmtId="166" formatCode="0_ ;\-0\ "/>
    <numFmt numFmtId="167" formatCode="#,##0_ ;\-#,##0\ "/>
    <numFmt numFmtId="168"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rgb="FFFF0000"/>
      <name val="Calibri"/>
      <family val="2"/>
      <scheme val="minor"/>
    </font>
    <font>
      <sz val="8"/>
      <name val="Calibri"/>
      <family val="2"/>
      <scheme val="minor"/>
    </font>
    <font>
      <i/>
      <sz val="11"/>
      <color theme="1"/>
      <name val="Calibri"/>
      <family val="2"/>
      <scheme val="minor"/>
    </font>
    <font>
      <u/>
      <sz val="11"/>
      <color theme="10"/>
      <name val="Calibri"/>
      <family val="2"/>
      <scheme val="minor"/>
    </font>
    <font>
      <b/>
      <i/>
      <sz val="11"/>
      <color theme="1"/>
      <name val="Calibri"/>
      <family val="2"/>
      <scheme val="minor"/>
    </font>
    <font>
      <b/>
      <i/>
      <sz val="11"/>
      <color indexed="8"/>
      <name val="Calibri"/>
      <family val="2"/>
      <scheme val="minor"/>
    </font>
    <font>
      <i/>
      <sz val="11"/>
      <name val="Calibri"/>
      <family val="2"/>
      <scheme val="minor"/>
    </font>
    <font>
      <sz val="10"/>
      <color theme="2" tint="-0.499984740745262"/>
      <name val="Calibri"/>
      <family val="2"/>
      <scheme val="minor"/>
    </font>
    <font>
      <b/>
      <sz val="14"/>
      <color theme="4" tint="-0.249977111117893"/>
      <name val="Calibri"/>
      <family val="2"/>
      <scheme val="minor"/>
    </font>
    <font>
      <sz val="11"/>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9F"/>
        <bgColor indexed="64"/>
      </patternFill>
    </fill>
    <fill>
      <patternFill patternType="solid">
        <fgColor theme="0" tint="-0.14999847407452621"/>
        <bgColor indexed="64"/>
      </patternFill>
    </fill>
    <fill>
      <patternFill patternType="solid">
        <fgColor rgb="FFC6E0B4"/>
        <bgColor indexed="64"/>
      </patternFill>
    </fill>
    <fill>
      <patternFill patternType="solid">
        <fgColor rgb="FFD9D9D9"/>
        <bgColor indexed="64"/>
      </patternFill>
    </fill>
    <fill>
      <patternFill patternType="solid">
        <fgColor rgb="FF002060"/>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FFFFE5"/>
        <bgColor indexed="64"/>
      </patternFill>
    </fill>
    <fill>
      <patternFill patternType="solid">
        <fgColor theme="7" tint="0.79998168889431442"/>
        <bgColor indexed="64"/>
      </patternFill>
    </fill>
    <fill>
      <patternFill patternType="solid">
        <fgColor rgb="FF92D050"/>
        <bgColor indexed="64"/>
      </patternFill>
    </fill>
  </fills>
  <borders count="3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theme="1"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theme="1" tint="0.499984740745262"/>
      </left>
      <right style="thin">
        <color theme="1" tint="0.499984740745262"/>
      </right>
      <top/>
      <bottom style="thin">
        <color theme="1" tint="0.499984740745262"/>
      </bottom>
      <diagonal/>
    </border>
    <border>
      <left/>
      <right/>
      <top/>
      <bottom style="hair">
        <color theme="0" tint="-0.34998626667073579"/>
      </bottom>
      <diagonal/>
    </border>
    <border>
      <left/>
      <right/>
      <top style="thin">
        <color indexed="64"/>
      </top>
      <bottom style="double">
        <color indexed="64"/>
      </bottom>
      <diagonal/>
    </border>
    <border>
      <left/>
      <right/>
      <top/>
      <bottom style="thin">
        <color indexed="64"/>
      </bottom>
      <diagonal/>
    </border>
    <border>
      <left/>
      <right/>
      <top style="thin">
        <color theme="1" tint="0.499984740745262"/>
      </top>
      <bottom style="thin">
        <color theme="1" tint="0.499984740745262"/>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style="medium">
        <color theme="1" tint="0.499984740745262"/>
      </right>
      <top/>
      <bottom style="thin">
        <color theme="0" tint="-0.34998626667073579"/>
      </bottom>
      <diagonal/>
    </border>
    <border>
      <left style="thin">
        <color indexed="64"/>
      </left>
      <right style="thin">
        <color indexed="64"/>
      </right>
      <top/>
      <bottom/>
      <diagonal/>
    </border>
    <border>
      <left style="hair">
        <color theme="0" tint="-0.34998626667073579"/>
      </left>
      <right/>
      <top style="thin">
        <color theme="1" tint="0.499984740745262"/>
      </top>
      <bottom style="thin">
        <color theme="1" tint="0.499984740745262"/>
      </bottom>
      <diagonal/>
    </border>
  </borders>
  <cellStyleXfs count="5">
    <xf numFmtId="0" fontId="0" fillId="0" borderId="0"/>
    <xf numFmtId="43" fontId="1"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9" fontId="1" fillId="0" borderId="0" applyFont="0" applyFill="0" applyBorder="0" applyAlignment="0" applyProtection="0"/>
  </cellStyleXfs>
  <cellXfs count="118">
    <xf numFmtId="0" fontId="0" fillId="0" borderId="0" xfId="0"/>
    <xf numFmtId="0" fontId="3" fillId="8" borderId="0" xfId="0" applyFont="1" applyFill="1" applyAlignment="1">
      <alignment wrapText="1"/>
    </xf>
    <xf numFmtId="0" fontId="3" fillId="9" borderId="0" xfId="0" applyFont="1" applyFill="1" applyAlignment="1">
      <alignment wrapText="1"/>
    </xf>
    <xf numFmtId="0" fontId="0" fillId="0" borderId="12" xfId="0" applyBorder="1"/>
    <xf numFmtId="0" fontId="2" fillId="0" borderId="0" xfId="0" applyFont="1"/>
    <xf numFmtId="0" fontId="3" fillId="13" borderId="0" xfId="0" applyFont="1" applyFill="1"/>
    <xf numFmtId="0" fontId="6" fillId="0" borderId="0" xfId="0" applyFont="1"/>
    <xf numFmtId="0" fontId="11" fillId="0" borderId="0" xfId="0" applyFont="1"/>
    <xf numFmtId="0" fontId="9" fillId="0" borderId="8" xfId="0" applyFont="1" applyBorder="1"/>
    <xf numFmtId="0" fontId="6" fillId="0" borderId="8" xfId="0" applyFont="1" applyBorder="1" applyAlignment="1">
      <alignment horizontal="center"/>
    </xf>
    <xf numFmtId="0" fontId="6" fillId="0" borderId="8" xfId="0" applyFont="1" applyBorder="1"/>
    <xf numFmtId="0" fontId="6" fillId="0" borderId="0" xfId="0" applyFont="1" applyAlignment="1">
      <alignment horizontal="center"/>
    </xf>
    <xf numFmtId="0" fontId="6" fillId="0" borderId="8" xfId="0" applyFont="1" applyBorder="1" applyAlignment="1">
      <alignment wrapText="1"/>
    </xf>
    <xf numFmtId="0" fontId="8" fillId="0" borderId="8" xfId="0" applyFont="1" applyBorder="1"/>
    <xf numFmtId="0" fontId="10" fillId="0" borderId="0" xfId="0" applyFont="1"/>
    <xf numFmtId="3" fontId="2" fillId="0" borderId="0" xfId="0" applyNumberFormat="1" applyFont="1"/>
    <xf numFmtId="0" fontId="8" fillId="0" borderId="8" xfId="0" applyFont="1" applyBorder="1" applyAlignment="1">
      <alignment horizontal="center"/>
    </xf>
    <xf numFmtId="0" fontId="2" fillId="0" borderId="0" xfId="0" applyFont="1" applyAlignment="1">
      <alignment horizontal="right"/>
    </xf>
    <xf numFmtId="0" fontId="7" fillId="0" borderId="0" xfId="3" applyProtection="1"/>
    <xf numFmtId="0" fontId="2" fillId="3" borderId="1" xfId="0" applyFont="1" applyFill="1" applyBorder="1" applyAlignment="1">
      <alignment horizontal="center" vertical="center"/>
    </xf>
    <xf numFmtId="166" fontId="0" fillId="0" borderId="0" xfId="0" applyNumberFormat="1"/>
    <xf numFmtId="3" fontId="0" fillId="0" borderId="0" xfId="0" applyNumberFormat="1"/>
    <xf numFmtId="166" fontId="0" fillId="4" borderId="1" xfId="1" applyNumberFormat="1" applyFont="1" applyFill="1" applyBorder="1" applyAlignment="1" applyProtection="1">
      <alignment horizontal="center" vertical="center"/>
      <protection locked="0"/>
    </xf>
    <xf numFmtId="165" fontId="0" fillId="5" borderId="1" xfId="1" applyNumberFormat="1" applyFont="1" applyFill="1" applyBorder="1" applyAlignment="1" applyProtection="1">
      <alignment horizontal="center" vertical="center" wrapText="1"/>
    </xf>
    <xf numFmtId="167" fontId="0" fillId="4" borderId="1" xfId="1" applyNumberFormat="1" applyFont="1" applyFill="1" applyBorder="1" applyAlignment="1" applyProtection="1">
      <alignment horizontal="center" vertical="center"/>
      <protection locked="0"/>
    </xf>
    <xf numFmtId="0" fontId="2" fillId="6" borderId="1" xfId="0" applyFont="1" applyFill="1" applyBorder="1" applyAlignment="1">
      <alignment horizontal="center" vertical="center"/>
    </xf>
    <xf numFmtId="165" fontId="0" fillId="7" borderId="1" xfId="1" applyNumberFormat="1" applyFont="1" applyFill="1" applyBorder="1" applyAlignment="1" applyProtection="1">
      <alignment horizontal="center" vertical="center" wrapText="1"/>
    </xf>
    <xf numFmtId="0" fontId="0" fillId="5" borderId="1" xfId="0" applyFill="1" applyBorder="1" applyAlignment="1">
      <alignment horizontal="center" vertical="center" wrapText="1"/>
    </xf>
    <xf numFmtId="0" fontId="0" fillId="4" borderId="1" xfId="1" applyNumberFormat="1" applyFont="1" applyFill="1" applyBorder="1" applyAlignment="1" applyProtection="1">
      <alignment horizontal="center" vertical="center"/>
      <protection locked="0"/>
    </xf>
    <xf numFmtId="0" fontId="0" fillId="2" borderId="0" xfId="0" applyFill="1"/>
    <xf numFmtId="167" fontId="0" fillId="4" borderId="26" xfId="1" applyNumberFormat="1" applyFont="1" applyFill="1" applyBorder="1" applyAlignment="1" applyProtection="1">
      <alignment vertical="center"/>
      <protection locked="0"/>
    </xf>
    <xf numFmtId="167" fontId="0" fillId="4" borderId="3" xfId="1" applyNumberFormat="1" applyFont="1" applyFill="1" applyBorder="1" applyAlignment="1" applyProtection="1">
      <alignment vertical="center"/>
      <protection locked="0"/>
    </xf>
    <xf numFmtId="0" fontId="0" fillId="3" borderId="0" xfId="0" applyFill="1"/>
    <xf numFmtId="3" fontId="0" fillId="0" borderId="8" xfId="0" applyNumberFormat="1" applyBorder="1"/>
    <xf numFmtId="3" fontId="0" fillId="14" borderId="0" xfId="0" applyNumberFormat="1" applyFill="1"/>
    <xf numFmtId="0" fontId="2" fillId="3" borderId="0" xfId="0" applyFont="1" applyFill="1" applyAlignment="1">
      <alignment horizontal="left" vertical="center"/>
    </xf>
    <xf numFmtId="0" fontId="2" fillId="10" borderId="23" xfId="0" applyFont="1" applyFill="1" applyBorder="1" applyAlignment="1">
      <alignment vertical="center" wrapText="1"/>
    </xf>
    <xf numFmtId="0" fontId="2" fillId="3" borderId="31" xfId="0" applyFont="1" applyFill="1" applyBorder="1" applyAlignment="1">
      <alignment horizontal="center" vertical="center" wrapText="1"/>
    </xf>
    <xf numFmtId="0" fontId="0" fillId="0" borderId="0" xfId="0" applyAlignment="1">
      <alignment horizontal="right"/>
    </xf>
    <xf numFmtId="3" fontId="0" fillId="10" borderId="8" xfId="0" applyNumberFormat="1" applyFill="1" applyBorder="1"/>
    <xf numFmtId="0" fontId="2" fillId="3" borderId="0" xfId="0" applyFont="1" applyFill="1" applyAlignment="1">
      <alignment horizontal="center" vertical="center" wrapText="1"/>
    </xf>
    <xf numFmtId="3" fontId="2" fillId="10" borderId="23" xfId="0" applyNumberFormat="1" applyFont="1" applyFill="1" applyBorder="1" applyAlignment="1">
      <alignment horizontal="right" vertical="center" wrapText="1"/>
    </xf>
    <xf numFmtId="0" fontId="12" fillId="16" borderId="25" xfId="0" applyFont="1" applyFill="1" applyBorder="1" applyAlignment="1">
      <alignment horizontal="left" vertical="center"/>
    </xf>
    <xf numFmtId="0" fontId="2" fillId="3" borderId="0" xfId="0" applyFont="1" applyFill="1" applyAlignment="1">
      <alignment horizontal="right" vertical="center"/>
    </xf>
    <xf numFmtId="0" fontId="2" fillId="3" borderId="0" xfId="0" applyFont="1" applyFill="1" applyAlignment="1">
      <alignment horizontal="right" vertical="center" wrapText="1"/>
    </xf>
    <xf numFmtId="0" fontId="0" fillId="10" borderId="23" xfId="0" applyFill="1" applyBorder="1" applyAlignment="1">
      <alignment horizontal="left" vertical="center" wrapText="1"/>
    </xf>
    <xf numFmtId="3" fontId="0" fillId="10" borderId="23" xfId="0" applyNumberFormat="1" applyFill="1" applyBorder="1" applyAlignment="1">
      <alignment horizontal="right" vertical="center" wrapText="1"/>
    </xf>
    <xf numFmtId="4" fontId="0" fillId="10" borderId="23" xfId="0" applyNumberFormat="1" applyFill="1" applyBorder="1" applyAlignment="1">
      <alignment horizontal="right" vertical="center" wrapText="1"/>
    </xf>
    <xf numFmtId="0" fontId="0" fillId="10" borderId="0" xfId="0" applyFill="1" applyAlignment="1">
      <alignment horizontal="left" vertical="center" wrapText="1"/>
    </xf>
    <xf numFmtId="3" fontId="0" fillId="10" borderId="0" xfId="0" applyNumberFormat="1" applyFill="1" applyAlignment="1">
      <alignment horizontal="right" vertical="center" wrapText="1"/>
    </xf>
    <xf numFmtId="4" fontId="0" fillId="10" borderId="0" xfId="0" applyNumberFormat="1" applyFill="1" applyAlignment="1">
      <alignment horizontal="right" vertical="center" wrapText="1"/>
    </xf>
    <xf numFmtId="0" fontId="2" fillId="10" borderId="24" xfId="0" applyFont="1" applyFill="1" applyBorder="1" applyAlignment="1">
      <alignment horizontal="left" vertical="center" wrapText="1"/>
    </xf>
    <xf numFmtId="3" fontId="2" fillId="10" borderId="24" xfId="0" applyNumberFormat="1" applyFont="1" applyFill="1" applyBorder="1" applyAlignment="1">
      <alignment horizontal="right" vertical="center" wrapText="1"/>
    </xf>
    <xf numFmtId="4" fontId="2" fillId="10" borderId="24" xfId="0" applyNumberFormat="1" applyFont="1" applyFill="1" applyBorder="1" applyAlignment="1">
      <alignment horizontal="right" vertical="center" wrapText="1"/>
    </xf>
    <xf numFmtId="0" fontId="2" fillId="3" borderId="17" xfId="0" applyFont="1" applyFill="1" applyBorder="1" applyAlignment="1">
      <alignment horizontal="center" vertical="center"/>
    </xf>
    <xf numFmtId="3" fontId="2" fillId="3" borderId="1" xfId="0" applyNumberFormat="1" applyFont="1" applyFill="1" applyBorder="1" applyAlignment="1">
      <alignment horizontal="center" vertical="center"/>
    </xf>
    <xf numFmtId="3" fontId="0" fillId="10" borderId="18" xfId="0" applyNumberFormat="1" applyFill="1" applyBorder="1" applyAlignment="1">
      <alignment horizontal="center" vertical="center" wrapText="1"/>
    </xf>
    <xf numFmtId="0" fontId="0" fillId="10" borderId="6" xfId="0" applyFill="1" applyBorder="1" applyAlignment="1">
      <alignment horizontal="center" vertical="center" wrapText="1"/>
    </xf>
    <xf numFmtId="0" fontId="0" fillId="10" borderId="8" xfId="0" applyFill="1" applyBorder="1" applyAlignment="1">
      <alignment horizontal="center" vertical="center" wrapText="1"/>
    </xf>
    <xf numFmtId="0" fontId="0" fillId="10" borderId="8" xfId="0" applyFill="1" applyBorder="1" applyAlignment="1">
      <alignment horizontal="left" vertical="center" wrapText="1"/>
    </xf>
    <xf numFmtId="167" fontId="0" fillId="4" borderId="8" xfId="1" applyNumberFormat="1" applyFont="1" applyFill="1" applyBorder="1" applyAlignment="1" applyProtection="1">
      <alignment horizontal="center" vertical="center"/>
      <protection locked="0"/>
    </xf>
    <xf numFmtId="0" fontId="0" fillId="10" borderId="21" xfId="0" applyFill="1" applyBorder="1" applyAlignment="1">
      <alignment horizontal="left" vertical="center" wrapText="1"/>
    </xf>
    <xf numFmtId="167" fontId="0" fillId="4" borderId="22" xfId="1" applyNumberFormat="1" applyFont="1" applyFill="1" applyBorder="1" applyAlignment="1" applyProtection="1">
      <alignment horizontal="center" vertical="center"/>
      <protection locked="0"/>
    </xf>
    <xf numFmtId="0" fontId="0" fillId="10" borderId="11" xfId="0" applyFill="1" applyBorder="1" applyAlignment="1">
      <alignment horizontal="left" vertical="center" wrapText="1"/>
    </xf>
    <xf numFmtId="0" fontId="0" fillId="10" borderId="27" xfId="0" applyFill="1" applyBorder="1" applyAlignment="1">
      <alignment horizontal="left" vertical="center" wrapText="1"/>
    </xf>
    <xf numFmtId="0" fontId="0" fillId="10" borderId="14" xfId="0" applyFill="1" applyBorder="1" applyAlignment="1">
      <alignment horizontal="left" vertical="center" wrapText="1"/>
    </xf>
    <xf numFmtId="0" fontId="0" fillId="10" borderId="28" xfId="0" applyFill="1" applyBorder="1" applyAlignment="1">
      <alignment horizontal="left" vertical="center" wrapText="1"/>
    </xf>
    <xf numFmtId="0" fontId="0" fillId="10" borderId="7" xfId="0" applyFill="1" applyBorder="1" applyAlignment="1">
      <alignment horizontal="left" vertical="center" wrapText="1"/>
    </xf>
    <xf numFmtId="0" fontId="0" fillId="10" borderId="29" xfId="0" applyFill="1" applyBorder="1" applyAlignment="1">
      <alignment horizontal="left" vertical="center" wrapText="1"/>
    </xf>
    <xf numFmtId="0" fontId="0" fillId="10" borderId="30" xfId="0" applyFill="1" applyBorder="1" applyAlignment="1">
      <alignment horizontal="left" vertical="center" wrapText="1"/>
    </xf>
    <xf numFmtId="0" fontId="0" fillId="10" borderId="16" xfId="0" applyFill="1" applyBorder="1" applyAlignment="1">
      <alignment horizontal="left" vertical="center" wrapText="1"/>
    </xf>
    <xf numFmtId="0" fontId="0" fillId="10" borderId="6" xfId="0" applyFill="1" applyBorder="1" applyAlignment="1">
      <alignment horizontal="left" vertical="center" wrapText="1"/>
    </xf>
    <xf numFmtId="0" fontId="2" fillId="6" borderId="4" xfId="0" applyFont="1" applyFill="1" applyBorder="1" applyAlignment="1">
      <alignment horizontal="center" vertical="center"/>
    </xf>
    <xf numFmtId="165" fontId="0" fillId="7" borderId="4" xfId="1" applyNumberFormat="1" applyFont="1" applyFill="1" applyBorder="1" applyAlignment="1" applyProtection="1">
      <alignment horizontal="center" vertical="center" wrapText="1"/>
    </xf>
    <xf numFmtId="0" fontId="0" fillId="4" borderId="4" xfId="1" applyNumberFormat="1" applyFont="1" applyFill="1" applyBorder="1" applyAlignment="1" applyProtection="1">
      <alignment horizontal="center" vertical="center"/>
      <protection locked="0"/>
    </xf>
    <xf numFmtId="0" fontId="2" fillId="3" borderId="1" xfId="0" applyFont="1" applyFill="1" applyBorder="1" applyAlignment="1">
      <alignment vertical="center"/>
    </xf>
    <xf numFmtId="166" fontId="0" fillId="5" borderId="0" xfId="0" applyNumberFormat="1" applyFill="1"/>
    <xf numFmtId="3" fontId="0" fillId="5" borderId="0" xfId="0" applyNumberFormat="1" applyFill="1"/>
    <xf numFmtId="0" fontId="0" fillId="18" borderId="0" xfId="0" applyFill="1"/>
    <xf numFmtId="0" fontId="0" fillId="0" borderId="0" xfId="0" applyAlignment="1">
      <alignment horizontal="center"/>
    </xf>
    <xf numFmtId="167" fontId="0" fillId="4" borderId="34" xfId="1" applyNumberFormat="1" applyFont="1" applyFill="1" applyBorder="1" applyAlignment="1" applyProtection="1">
      <alignment vertical="center"/>
      <protection locked="0"/>
    </xf>
    <xf numFmtId="0" fontId="0" fillId="11" borderId="0" xfId="0" applyFill="1"/>
    <xf numFmtId="4" fontId="0" fillId="0" borderId="0" xfId="0" applyNumberFormat="1"/>
    <xf numFmtId="0" fontId="13" fillId="11" borderId="0" xfId="0" applyFont="1" applyFill="1" applyAlignment="1">
      <alignment wrapText="1"/>
    </xf>
    <xf numFmtId="0" fontId="0" fillId="11" borderId="19" xfId="0" applyFill="1" applyBorder="1" applyAlignment="1">
      <alignment wrapText="1"/>
    </xf>
    <xf numFmtId="0" fontId="2" fillId="3" borderId="1" xfId="0" applyFont="1" applyFill="1" applyBorder="1" applyAlignment="1">
      <alignment horizontal="center" vertical="center"/>
    </xf>
    <xf numFmtId="165" fontId="0" fillId="4" borderId="2" xfId="1" applyNumberFormat="1" applyFont="1" applyFill="1" applyBorder="1" applyAlignment="1" applyProtection="1">
      <alignment horizontal="center" vertical="center"/>
    </xf>
    <xf numFmtId="165" fontId="0" fillId="4" borderId="3" xfId="1" applyNumberFormat="1" applyFont="1" applyFill="1" applyBorder="1" applyAlignment="1" applyProtection="1">
      <alignment horizontal="center" vertical="center"/>
    </xf>
    <xf numFmtId="0" fontId="9" fillId="0" borderId="8" xfId="0" applyFont="1" applyBorder="1" applyAlignment="1">
      <alignment horizontal="center"/>
    </xf>
    <xf numFmtId="0" fontId="0" fillId="17" borderId="8" xfId="0" applyFill="1" applyBorder="1" applyAlignment="1" applyProtection="1">
      <alignment vertical="top" wrapText="1"/>
      <protection locked="0"/>
    </xf>
    <xf numFmtId="0" fontId="6" fillId="0" borderId="6"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8" fillId="0" borderId="8" xfId="0" applyFont="1" applyBorder="1" applyAlignment="1">
      <alignment horizontal="center"/>
    </xf>
    <xf numFmtId="0" fontId="0" fillId="10" borderId="5" xfId="0" applyFill="1" applyBorder="1" applyAlignment="1">
      <alignment horizontal="left" vertical="center" wrapText="1"/>
    </xf>
    <xf numFmtId="0" fontId="0" fillId="10" borderId="15" xfId="0" applyFill="1" applyBorder="1" applyAlignment="1">
      <alignment horizontal="left" vertical="center" wrapText="1"/>
    </xf>
    <xf numFmtId="0" fontId="0" fillId="10" borderId="10" xfId="0" applyFill="1" applyBorder="1" applyAlignment="1">
      <alignment horizontal="left" vertical="center" wrapText="1"/>
    </xf>
    <xf numFmtId="0" fontId="0" fillId="10" borderId="11" xfId="0" applyFill="1" applyBorder="1" applyAlignment="1">
      <alignment horizontal="left" vertical="center" wrapTex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9" xfId="0" applyFont="1" applyFill="1" applyBorder="1" applyAlignment="1">
      <alignment horizontal="center" vertical="center"/>
    </xf>
    <xf numFmtId="0" fontId="0" fillId="10" borderId="8" xfId="0"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0" fillId="15" borderId="0" xfId="0" applyFill="1" applyAlignment="1">
      <alignment horizontal="center"/>
    </xf>
    <xf numFmtId="0" fontId="2" fillId="10" borderId="23" xfId="0" applyFont="1" applyFill="1" applyBorder="1" applyAlignment="1">
      <alignment vertical="center" wrapText="1"/>
    </xf>
    <xf numFmtId="167" fontId="0" fillId="4" borderId="34" xfId="1" applyNumberFormat="1" applyFont="1" applyFill="1" applyBorder="1" applyAlignment="1" applyProtection="1">
      <alignment vertical="center"/>
      <protection locked="0"/>
    </xf>
    <xf numFmtId="167" fontId="0" fillId="4" borderId="26" xfId="1" applyNumberFormat="1" applyFont="1" applyFill="1" applyBorder="1" applyAlignment="1" applyProtection="1">
      <alignment vertical="center"/>
      <protection locked="0"/>
    </xf>
    <xf numFmtId="167" fontId="0" fillId="4" borderId="3" xfId="1" applyNumberFormat="1" applyFont="1" applyFill="1" applyBorder="1" applyAlignment="1" applyProtection="1">
      <alignment vertical="center"/>
      <protection locked="0"/>
    </xf>
    <xf numFmtId="0" fontId="2" fillId="3" borderId="2"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3" xfId="0" applyFont="1" applyFill="1" applyBorder="1" applyAlignment="1">
      <alignment horizontal="center" vertical="center"/>
    </xf>
    <xf numFmtId="0" fontId="0" fillId="12" borderId="13" xfId="0" applyFill="1" applyBorder="1"/>
    <xf numFmtId="0" fontId="0" fillId="12" borderId="0" xfId="0" applyFill="1"/>
    <xf numFmtId="0" fontId="4" fillId="11" borderId="0" xfId="0" applyFont="1" applyFill="1" applyAlignment="1">
      <alignment horizontal="center"/>
    </xf>
    <xf numFmtId="0" fontId="3" fillId="8" borderId="0" xfId="0" applyFont="1" applyFill="1" applyAlignment="1">
      <alignment horizontal="center"/>
    </xf>
    <xf numFmtId="168" fontId="0" fillId="19" borderId="9" xfId="4" applyNumberFormat="1" applyFont="1" applyFill="1" applyBorder="1"/>
  </cellXfs>
  <cellStyles count="5">
    <cellStyle name="Comma 2" xfId="2" xr:uid="{6EF348C5-5DA4-491B-BF6C-5E6296A18FBB}"/>
    <cellStyle name="Hyperlänk" xfId="3" builtinId="8"/>
    <cellStyle name="Normal" xfId="0" builtinId="0"/>
    <cellStyle name="Procent" xfId="4" builtinId="5"/>
    <cellStyle name="Tusental" xfId="1" builtinId="3"/>
  </cellStyles>
  <dxfs count="23">
    <dxf>
      <fill>
        <patternFill>
          <bgColor rgb="FFE2EFDA"/>
        </patternFill>
      </fill>
    </dxf>
    <dxf>
      <fill>
        <patternFill>
          <bgColor rgb="FFFF6565"/>
        </patternFill>
      </fill>
    </dxf>
    <dxf>
      <font>
        <color theme="0" tint="-4.9989318521683403E-2"/>
      </font>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ont>
        <b val="0"/>
        <i val="0"/>
        <strike val="0"/>
        <condense val="0"/>
        <extend val="0"/>
        <outline val="0"/>
        <shadow val="0"/>
        <u val="none"/>
        <vertAlign val="baseline"/>
        <sz val="11"/>
        <color theme="0"/>
        <name val="Calibri"/>
        <family val="2"/>
        <scheme val="minor"/>
      </font>
      <fill>
        <patternFill patternType="solid">
          <fgColor indexed="64"/>
          <bgColor theme="4"/>
        </patternFill>
      </fill>
    </dxf>
  </dxfs>
  <tableStyles count="0" defaultTableStyle="TableStyleMedium2" defaultPivotStyle="PivotStyleLight16"/>
  <colors>
    <mruColors>
      <color rgb="FFFFFFE5"/>
      <color rgb="FFFFFFCD"/>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114300</xdr:rowOff>
    </xdr:from>
    <xdr:ext cx="1333500" cy="657225"/>
    <xdr:pic>
      <xdr:nvPicPr>
        <xdr:cNvPr id="3" name="Bildobjekt 3">
          <a:extLst>
            <a:ext uri="{FF2B5EF4-FFF2-40B4-BE49-F238E27FC236}">
              <a16:creationId xmlns:a16="http://schemas.microsoft.com/office/drawing/2014/main" id="{050D1CA0-DBDE-4704-9DD8-C00F2BEAB9E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28650" y="114300"/>
          <a:ext cx="1333500" cy="657225"/>
        </a:xfrm>
        <a:prstGeom prst="rect">
          <a:avLst/>
        </a:prstGeom>
        <a:noFill/>
        <a:ln>
          <a:noFill/>
        </a:ln>
      </xdr:spPr>
    </xdr:pic>
    <xdr:clientData/>
  </xdr:oneCellAnchor>
  <xdr:twoCellAnchor>
    <xdr:from>
      <xdr:col>1</xdr:col>
      <xdr:colOff>0</xdr:colOff>
      <xdr:row>9</xdr:row>
      <xdr:rowOff>0</xdr:rowOff>
    </xdr:from>
    <xdr:to>
      <xdr:col>16</xdr:col>
      <xdr:colOff>540173</xdr:colOff>
      <xdr:row>72</xdr:row>
      <xdr:rowOff>1904</xdr:rowOff>
    </xdr:to>
    <xdr:sp macro="" textlink="">
      <xdr:nvSpPr>
        <xdr:cNvPr id="4" name="Tekstboks 1">
          <a:extLst>
            <a:ext uri="{FF2B5EF4-FFF2-40B4-BE49-F238E27FC236}">
              <a16:creationId xmlns:a16="http://schemas.microsoft.com/office/drawing/2014/main" id="{24509629-9715-41B4-9ABA-604B05E5B803}"/>
            </a:ext>
          </a:extLst>
        </xdr:cNvPr>
        <xdr:cNvSpPr txBox="1"/>
      </xdr:nvSpPr>
      <xdr:spPr>
        <a:xfrm>
          <a:off x="628650" y="1562100"/>
          <a:ext cx="9969923" cy="11403329"/>
        </a:xfrm>
        <a:prstGeom prst="rect">
          <a:avLst/>
        </a:prstGeom>
        <a:solidFill>
          <a:schemeClr val="accent6">
            <a:lumMod val="20000"/>
            <a:lumOff val="80000"/>
          </a:schemeClr>
        </a:solidFill>
        <a:ln w="76200"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u="sng">
              <a:solidFill>
                <a:sysClr val="windowText" lastClr="000000"/>
              </a:solidFill>
              <a:latin typeface="Calibri" panose="020F0502020204030204" pitchFamily="34" charset="0"/>
              <a:cs typeface="Calibri" panose="020F0502020204030204" pitchFamily="34" charset="0"/>
            </a:rPr>
            <a:t>Instruktion för Avropsverktyget för dynamisk</a:t>
          </a:r>
          <a:r>
            <a:rPr lang="da-DK" sz="1400" b="1" u="sng" baseline="0">
              <a:solidFill>
                <a:sysClr val="windowText" lastClr="000000"/>
              </a:solidFill>
              <a:latin typeface="Calibri" panose="020F0502020204030204" pitchFamily="34" charset="0"/>
              <a:cs typeface="Calibri" panose="020F0502020204030204" pitchFamily="34" charset="0"/>
            </a:rPr>
            <a:t> rangordning</a:t>
          </a:r>
        </a:p>
        <a:p>
          <a:endParaRPr lang="da-DK" sz="1400" b="1" baseline="0">
            <a:solidFill>
              <a:sysClr val="windowText" lastClr="000000"/>
            </a:solidFill>
            <a:effectLst/>
            <a:latin typeface="Calibri" panose="020F0502020204030204" pitchFamily="34" charset="0"/>
            <a:ea typeface="+mn-ea"/>
            <a:cs typeface="Calibri" panose="020F0502020204030204" pitchFamily="34" charset="0"/>
          </a:endParaRPr>
        </a:p>
        <a:p>
          <a:r>
            <a:rPr lang="da-DK" sz="1400" b="0" baseline="0">
              <a:solidFill>
                <a:sysClr val="windowText" lastClr="000000"/>
              </a:solidFill>
              <a:effectLst/>
              <a:latin typeface="Calibri" panose="020F0502020204030204" pitchFamily="34" charset="0"/>
              <a:ea typeface="+mn-ea"/>
              <a:cs typeface="Calibri" panose="020F0502020204030204" pitchFamily="34" charset="0"/>
            </a:rPr>
            <a:t>Innan du börjar fylla i detta avropsverktyg rekommenderar vi att du har läst igenom "Avropsvägledning delområde 1" och "Guide- identifiera ditt behov - delområde 1", samt har dessa till hands.</a:t>
          </a:r>
        </a:p>
        <a:p>
          <a:endParaRPr lang="da-DK" sz="1400" b="0" baseline="0">
            <a:solidFill>
              <a:sysClr val="windowText" lastClr="000000"/>
            </a:solidFill>
            <a:effectLst/>
            <a:latin typeface="Calibri" panose="020F0502020204030204" pitchFamily="34" charset="0"/>
            <a:ea typeface="+mn-ea"/>
            <a:cs typeface="Calibri" panose="020F0502020204030204" pitchFamily="34" charset="0"/>
          </a:endParaRPr>
        </a:p>
        <a:p>
          <a:r>
            <a:rPr lang="da-DK" sz="1400" b="0" baseline="0">
              <a:solidFill>
                <a:sysClr val="windowText" lastClr="000000"/>
              </a:solidFill>
              <a:effectLst/>
              <a:latin typeface="Calibri" panose="020F0502020204030204" pitchFamily="34" charset="0"/>
              <a:ea typeface="+mn-ea"/>
              <a:cs typeface="Calibri" panose="020F0502020204030204" pitchFamily="34" charset="0"/>
            </a:rPr>
            <a:t>Detta verktyg är uppbyggt på att du har en tydlig bild av din verksamhets behov av både maskintyper, uppskattat antal utskrifter, tillbehör och tillvalstjänster.</a:t>
          </a:r>
        </a:p>
        <a:p>
          <a:endParaRPr lang="da-DK" sz="1400" b="0" baseline="0">
            <a:solidFill>
              <a:sysClr val="windowText" lastClr="000000"/>
            </a:solidFill>
            <a:effectLst/>
            <a:latin typeface="Calibri" panose="020F0502020204030204" pitchFamily="34" charset="0"/>
            <a:ea typeface="+mn-ea"/>
            <a:cs typeface="Calibri" panose="020F0502020204030204" pitchFamily="34" charset="0"/>
          </a:endParaRPr>
        </a:p>
        <a:p>
          <a:r>
            <a:rPr lang="da-DK" sz="1400" b="0" baseline="0">
              <a:solidFill>
                <a:sysClr val="windowText" lastClr="000000"/>
              </a:solidFill>
              <a:effectLst/>
              <a:latin typeface="Calibri" panose="020F0502020204030204" pitchFamily="34" charset="0"/>
              <a:ea typeface="+mn-ea"/>
              <a:cs typeface="Calibri" panose="020F0502020204030204" pitchFamily="34" charset="0"/>
            </a:rPr>
            <a:t>Avropsverktyget är uppbyggt med en flik för varje typkonfiguration (14st), en flik för tillvalstjänster, en flik för Follow Me, en sammanställningsflik samt en flik för att fylla i kundinformation.</a:t>
          </a:r>
        </a:p>
        <a:p>
          <a:endParaRPr lang="da-DK" sz="1400" b="1" u="sng" baseline="0">
            <a:solidFill>
              <a:sysClr val="windowText" lastClr="000000"/>
            </a:solidFill>
            <a:effectLst/>
            <a:latin typeface="Calibri" panose="020F0502020204030204" pitchFamily="34" charset="0"/>
            <a:ea typeface="+mn-ea"/>
            <a:cs typeface="Calibri" panose="020F0502020204030204" pitchFamily="34" charset="0"/>
          </a:endParaRPr>
        </a:p>
        <a:p>
          <a:r>
            <a:rPr lang="da-DK" sz="1400" b="1" u="sng" baseline="0">
              <a:solidFill>
                <a:sysClr val="windowText" lastClr="000000"/>
              </a:solidFill>
              <a:effectLst/>
              <a:latin typeface="Calibri" panose="020F0502020204030204" pitchFamily="34" charset="0"/>
              <a:ea typeface="+mn-ea"/>
              <a:cs typeface="Calibri" panose="020F0502020204030204" pitchFamily="34" charset="0"/>
            </a:rPr>
            <a:t>Typkonfigurationerna</a:t>
          </a:r>
        </a:p>
        <a:p>
          <a:r>
            <a:rPr lang="da-DK" sz="1400" b="0" baseline="0">
              <a:solidFill>
                <a:sysClr val="windowText" lastClr="000000"/>
              </a:solidFill>
              <a:effectLst/>
              <a:latin typeface="Calibri" panose="020F0502020204030204" pitchFamily="34" charset="0"/>
              <a:ea typeface="+mn-ea"/>
              <a:cs typeface="Calibri" panose="020F0502020204030204" pitchFamily="34" charset="0"/>
            </a:rPr>
            <a:t>I fliken för respektive typkonfiguration fyller du i antalet maskiner och vilka tillvalsfunktioner och tillvalstillbehör du har behov av. Notera att antalet av varje tillvalsfunktion/tillbehör inte kan överstiga antalet maskiner. </a:t>
          </a:r>
        </a:p>
        <a:p>
          <a:endParaRPr lang="da-DK" sz="1400" b="0" baseline="0">
            <a:solidFill>
              <a:sysClr val="windowText" lastClr="000000"/>
            </a:solidFill>
            <a:effectLst/>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a-DK" sz="1400" b="0" baseline="0">
              <a:solidFill>
                <a:sysClr val="windowText" lastClr="000000"/>
              </a:solidFill>
              <a:effectLst/>
              <a:latin typeface="Calibri" panose="020F0502020204030204" pitchFamily="34" charset="0"/>
              <a:ea typeface="+mn-ea"/>
              <a:cs typeface="Calibri" panose="020F0502020204030204" pitchFamily="34" charset="0"/>
            </a:rPr>
            <a:t>För att få med kostnaden för serviceavtalet i kalkylen ska du också uppskatta hur många utskrifter maskinerna kommer att göra per månad i genomsnitt uppdelat per storlek (A4/A3) och färg respektive svartvitt. Detta är enbart en uppskattning och behöver göras för att kalkylera totalkostnaden som ligger till grund för den dynamiska rangordningen. Under serviceavtalets period kommer du enbart bli fakturerad kostnaden för faktiska utskrifter i efterhand. </a:t>
          </a:r>
        </a:p>
        <a:p>
          <a:pPr marL="0" marR="0" lvl="0" indent="0" defTabSz="914400" eaLnBrk="1" fontAlgn="auto" latinLnBrk="0" hangingPunct="1">
            <a:lnSpc>
              <a:spcPct val="100000"/>
            </a:lnSpc>
            <a:spcBef>
              <a:spcPts val="0"/>
            </a:spcBef>
            <a:spcAft>
              <a:spcPts val="0"/>
            </a:spcAft>
            <a:buClrTx/>
            <a:buSzTx/>
            <a:buFontTx/>
            <a:buNone/>
            <a:tabLst/>
            <a:defRPr/>
          </a:pPr>
          <a:endParaRPr lang="da-DK" sz="1400" b="0" baseline="0">
            <a:solidFill>
              <a:sysClr val="windowText" lastClr="000000"/>
            </a:solidFill>
            <a:effectLst/>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a-DK" sz="1400" b="0" baseline="0">
              <a:solidFill>
                <a:sysClr val="windowText" lastClr="000000"/>
              </a:solidFill>
              <a:effectLst/>
              <a:latin typeface="Calibri" panose="020F0502020204030204" pitchFamily="34" charset="0"/>
              <a:ea typeface="+mn-ea"/>
              <a:cs typeface="Calibri" panose="020F0502020204030204" pitchFamily="34" charset="0"/>
            </a:rPr>
            <a:t>Fyller du bara i serviceavtal för år 1-5 så finns det möjlighet att komplettera med serviceavtal för år 6 och 7 inför respektive period. Se 5.1.3 i Avropsvägledningen </a:t>
          </a:r>
          <a:endParaRPr lang="sv-SE" sz="1400" b="0" baseline="0">
            <a:solidFill>
              <a:sysClr val="windowText" lastClr="000000"/>
            </a:solidFill>
            <a:effectLst/>
            <a:latin typeface="Calibri" panose="020F0502020204030204" pitchFamily="34" charset="0"/>
            <a:ea typeface="+mn-ea"/>
            <a:cs typeface="Calibri" panose="020F0502020204030204" pitchFamily="34" charset="0"/>
          </a:endParaRPr>
        </a:p>
        <a:p>
          <a:endParaRPr lang="da-DK" sz="1400" b="0" baseline="0">
            <a:solidFill>
              <a:sysClr val="windowText" lastClr="000000"/>
            </a:solidFill>
            <a:effectLst/>
            <a:latin typeface="Calibri" panose="020F0502020204030204" pitchFamily="34" charset="0"/>
            <a:ea typeface="+mn-ea"/>
            <a:cs typeface="Calibri" panose="020F0502020204030204" pitchFamily="34" charset="0"/>
          </a:endParaRPr>
        </a:p>
        <a:p>
          <a:r>
            <a:rPr lang="da-DK" sz="1400" b="0" baseline="0">
              <a:solidFill>
                <a:sysClr val="windowText" lastClr="000000"/>
              </a:solidFill>
              <a:effectLst/>
              <a:latin typeface="Calibri" panose="020F0502020204030204" pitchFamily="34" charset="0"/>
              <a:ea typeface="+mn-ea"/>
              <a:cs typeface="Calibri" panose="020F0502020204030204" pitchFamily="34" charset="0"/>
            </a:rPr>
            <a:t>Det finns tillval i vissa typkonfigurationer som inte går att kombinera: </a:t>
          </a:r>
        </a:p>
        <a:p>
          <a:r>
            <a:rPr lang="da-DK" sz="1400" b="0" baseline="0">
              <a:solidFill>
                <a:sysClr val="windowText" lastClr="000000"/>
              </a:solidFill>
              <a:effectLst/>
              <a:latin typeface="Calibri" panose="020F0502020204030204" pitchFamily="34" charset="0"/>
              <a:ea typeface="+mn-ea"/>
              <a:cs typeface="Calibri" panose="020F0502020204030204" pitchFamily="34" charset="0"/>
            </a:rPr>
            <a:t>	-"En extra papperskassett" går inte att kombinera med "Två extra papperskassetter".</a:t>
          </a:r>
        </a:p>
        <a:p>
          <a:r>
            <a:rPr lang="da-DK" sz="1400" b="0" baseline="0">
              <a:solidFill>
                <a:sysClr val="windowText" lastClr="000000"/>
              </a:solidFill>
              <a:effectLst/>
              <a:latin typeface="Calibri" panose="020F0502020204030204" pitchFamily="34" charset="0"/>
              <a:ea typeface="+mn-ea"/>
              <a:cs typeface="Calibri" panose="020F0502020204030204" pitchFamily="34" charset="0"/>
            </a:rPr>
            <a:t>	-"Två extra papperskassetter" går inte att kombinera med "Bord/Stativ"</a:t>
          </a:r>
        </a:p>
        <a:p>
          <a:r>
            <a:rPr lang="da-DK" sz="1400" b="0" baseline="0">
              <a:solidFill>
                <a:sysClr val="windowText" lastClr="000000"/>
              </a:solidFill>
              <a:effectLst/>
              <a:latin typeface="Calibri" panose="020F0502020204030204" pitchFamily="34" charset="0"/>
              <a:ea typeface="+mn-ea"/>
              <a:cs typeface="Calibri" panose="020F0502020204030204" pitchFamily="34" charset="0"/>
            </a:rPr>
            <a:t>	-För typkonfiguration MFP SV3 kan inte Tillvalstillbehör 1 &amp; 2 kombineras på samma maskin. </a:t>
          </a:r>
        </a:p>
        <a:p>
          <a:endParaRPr lang="da-DK" sz="1400" b="0" baseline="0">
            <a:solidFill>
              <a:sysClr val="windowText" lastClr="000000"/>
            </a:solidFill>
            <a:effectLst/>
            <a:latin typeface="Calibri" panose="020F0502020204030204" pitchFamily="34" charset="0"/>
            <a:ea typeface="+mn-ea"/>
            <a:cs typeface="Calibri" panose="020F0502020204030204" pitchFamily="34" charset="0"/>
          </a:endParaRPr>
        </a:p>
        <a:p>
          <a:r>
            <a:rPr lang="da-DK" sz="1400" b="0" baseline="0">
              <a:solidFill>
                <a:sysClr val="windowText" lastClr="000000"/>
              </a:solidFill>
              <a:effectLst/>
              <a:latin typeface="Calibri" panose="020F0502020204030204" pitchFamily="34" charset="0"/>
              <a:ea typeface="+mn-ea"/>
              <a:cs typeface="Calibri" panose="020F0502020204030204" pitchFamily="34" charset="0"/>
            </a:rPr>
            <a:t>Är du ute efter olika konfigurationer inom samma typkonfiguration, så fyller du i totala antalet maskiner och totala antalet tillval och förtydligar sedan konfigurationerna i fritextfältet "Egna kommentarer". </a:t>
          </a:r>
          <a:r>
            <a:rPr lang="da-DK" sz="1400" b="0" i="1" baseline="0">
              <a:solidFill>
                <a:sysClr val="windowText" lastClr="000000"/>
              </a:solidFill>
              <a:effectLst/>
              <a:latin typeface="Calibri" panose="020F0502020204030204" pitchFamily="34" charset="0"/>
              <a:ea typeface="+mn-ea"/>
              <a:cs typeface="Calibri" panose="020F0502020204030204" pitchFamily="34" charset="0"/>
            </a:rPr>
            <a:t>Exempel: Vi har behov av 100 MFP F4, 50 av dessa ska ha en extra papperskassett och hålslagning, 50 ska ha två extra papperskassetter men ingen hålslagning.</a:t>
          </a:r>
        </a:p>
        <a:p>
          <a:endParaRPr lang="da-DK" sz="1400" b="0" i="1" baseline="0">
            <a:solidFill>
              <a:sysClr val="windowText" lastClr="000000"/>
            </a:solidFill>
            <a:effectLst/>
            <a:latin typeface="Calibri" panose="020F0502020204030204" pitchFamily="34" charset="0"/>
            <a:ea typeface="+mn-ea"/>
            <a:cs typeface="Calibri" panose="020F0502020204030204" pitchFamily="34" charset="0"/>
          </a:endParaRPr>
        </a:p>
        <a:p>
          <a:r>
            <a:rPr lang="da-DK" sz="1400" b="1" i="0" u="sng" baseline="0">
              <a:solidFill>
                <a:sysClr val="windowText" lastClr="000000"/>
              </a:solidFill>
              <a:effectLst/>
              <a:latin typeface="Calibri" panose="020F0502020204030204" pitchFamily="34" charset="0"/>
              <a:ea typeface="+mn-ea"/>
              <a:cs typeface="Calibri" panose="020F0502020204030204" pitchFamily="34" charset="0"/>
            </a:rPr>
            <a:t>Tillvalstjänster</a:t>
          </a:r>
        </a:p>
        <a:p>
          <a:r>
            <a:rPr lang="da-DK" sz="1400" b="0" i="0" u="none" baseline="0">
              <a:solidFill>
                <a:sysClr val="windowText" lastClr="000000"/>
              </a:solidFill>
              <a:effectLst/>
              <a:latin typeface="Calibri" panose="020F0502020204030204" pitchFamily="34" charset="0"/>
              <a:ea typeface="+mn-ea"/>
              <a:cs typeface="Calibri" panose="020F0502020204030204" pitchFamily="34" charset="0"/>
            </a:rPr>
            <a:t>I denna fliken fyller du i ditt behov av tjänster som ligger utanför serviceavtalet. Vissa tjänster ska anges i uppskattat antal timmar och andra ska anges i styck.</a:t>
          </a:r>
        </a:p>
        <a:p>
          <a:endParaRPr lang="da-DK" sz="1400" b="0" i="0" u="none" baseline="0">
            <a:solidFill>
              <a:sysClr val="windowText" lastClr="000000"/>
            </a:solidFill>
            <a:effectLst/>
            <a:latin typeface="Calibri" panose="020F0502020204030204" pitchFamily="34" charset="0"/>
            <a:ea typeface="+mn-ea"/>
            <a:cs typeface="Calibri" panose="020F0502020204030204" pitchFamily="34" charset="0"/>
          </a:endParaRPr>
        </a:p>
        <a:p>
          <a:r>
            <a:rPr lang="da-DK" sz="1400" b="1" i="0" u="sng" baseline="0">
              <a:solidFill>
                <a:sysClr val="windowText" lastClr="000000"/>
              </a:solidFill>
              <a:effectLst/>
              <a:latin typeface="Calibri" panose="020F0502020204030204" pitchFamily="34" charset="0"/>
              <a:ea typeface="+mn-ea"/>
              <a:cs typeface="Calibri" panose="020F0502020204030204" pitchFamily="34" charset="0"/>
            </a:rPr>
            <a:t>Follow Me</a:t>
          </a:r>
        </a:p>
        <a:p>
          <a:r>
            <a:rPr lang="da-DK" sz="1400" b="0" baseline="0">
              <a:solidFill>
                <a:sysClr val="windowText" lastClr="000000"/>
              </a:solidFill>
              <a:effectLst/>
              <a:latin typeface="Calibri" panose="020F0502020204030204" pitchFamily="34" charset="0"/>
              <a:ea typeface="+mn-ea"/>
              <a:cs typeface="Calibri" panose="020F0502020204030204" pitchFamily="34" charset="0"/>
            </a:rPr>
            <a:t>Denna fliken fyller du i om du har behov av Follow Me-lösning. Du ska välja om du behöver en lokal eller molnbaserad lösning. I fliken framgår hur många maskiner du har i din beställning som är kompatibla med en Follow Me-lösning.</a:t>
          </a:r>
        </a:p>
        <a:p>
          <a:endParaRPr lang="da-DK" sz="1400" b="0" baseline="0">
            <a:solidFill>
              <a:sysClr val="windowText" lastClr="000000"/>
            </a:solidFill>
            <a:effectLst/>
            <a:latin typeface="Calibri" panose="020F0502020204030204" pitchFamily="34" charset="0"/>
            <a:ea typeface="+mn-ea"/>
            <a:cs typeface="Calibri" panose="020F0502020204030204" pitchFamily="34" charset="0"/>
          </a:endParaRPr>
        </a:p>
        <a:p>
          <a:r>
            <a:rPr lang="da-DK" sz="1400" b="1" u="sng" baseline="0">
              <a:solidFill>
                <a:sysClr val="windowText" lastClr="000000"/>
              </a:solidFill>
              <a:effectLst/>
              <a:latin typeface="Calibri" panose="020F0502020204030204" pitchFamily="34" charset="0"/>
              <a:ea typeface="+mn-ea"/>
              <a:cs typeface="Calibri" panose="020F0502020204030204" pitchFamily="34" charset="0"/>
            </a:rPr>
            <a:t>Sammanfattning</a:t>
          </a:r>
        </a:p>
        <a:p>
          <a:r>
            <a:rPr lang="da-DK" sz="1400" b="0" baseline="0">
              <a:solidFill>
                <a:sysClr val="windowText" lastClr="000000"/>
              </a:solidFill>
              <a:effectLst/>
              <a:latin typeface="Calibri" panose="020F0502020204030204" pitchFamily="34" charset="0"/>
              <a:ea typeface="+mn-ea"/>
              <a:cs typeface="Calibri" panose="020F0502020204030204" pitchFamily="34" charset="0"/>
            </a:rPr>
            <a:t>I denna flik sammanfattas alla dina val på övriga flikar och kostnaden visas för den leverantör som kan tillhandahålla behovet till lägst totalkostnad. </a:t>
          </a:r>
        </a:p>
        <a:p>
          <a:endParaRPr lang="da-DK" sz="1400" b="0" baseline="0">
            <a:solidFill>
              <a:sysClr val="windowText" lastClr="000000"/>
            </a:solidFill>
            <a:effectLst/>
            <a:latin typeface="Calibri" panose="020F0502020204030204" pitchFamily="34" charset="0"/>
            <a:ea typeface="+mn-ea"/>
            <a:cs typeface="Calibri" panose="020F0502020204030204" pitchFamily="34" charset="0"/>
          </a:endParaRPr>
        </a:p>
        <a:p>
          <a:r>
            <a:rPr lang="da-DK" sz="1400" b="0" baseline="0">
              <a:solidFill>
                <a:sysClr val="windowText" lastClr="000000"/>
              </a:solidFill>
              <a:effectLst/>
              <a:latin typeface="Calibri" panose="020F0502020204030204" pitchFamily="34" charset="0"/>
              <a:ea typeface="+mn-ea"/>
              <a:cs typeface="Calibri" panose="020F0502020204030204" pitchFamily="34" charset="0"/>
            </a:rPr>
            <a:t>När du fyllt i avropsverktyget klart så kontakta den vinnande leverantören och gå igenom din beställning.</a:t>
          </a:r>
        </a:p>
        <a:p>
          <a:endParaRPr lang="da-DK" sz="1400" b="0" baseline="0">
            <a:solidFill>
              <a:sysClr val="windowText" lastClr="000000"/>
            </a:solidFill>
            <a:effectLst/>
            <a:latin typeface="Calibri" panose="020F0502020204030204" pitchFamily="34" charset="0"/>
            <a:ea typeface="+mn-ea"/>
            <a:cs typeface="Calibri" panose="020F0502020204030204" pitchFamily="34" charset="0"/>
          </a:endParaRPr>
        </a:p>
        <a:p>
          <a:r>
            <a:rPr lang="da-DK" sz="1400" b="0" baseline="0">
              <a:solidFill>
                <a:sysClr val="windowText" lastClr="000000"/>
              </a:solidFill>
              <a:effectLst/>
              <a:latin typeface="Calibri" panose="020F0502020204030204" pitchFamily="34" charset="0"/>
              <a:ea typeface="+mn-ea"/>
              <a:cs typeface="Calibri" panose="020F0502020204030204" pitchFamily="34" charset="0"/>
            </a:rPr>
            <a:t>Om den vinnande leverantören av godtagbara skäl inte kan leverera finns det en funktion för att undanta denna leverantören i den dynamiska rangordningen och verktyget visar då den leverantör som har näst lägst totalkostnad.</a:t>
          </a:r>
        </a:p>
        <a:p>
          <a:endParaRPr lang="da-DK" sz="1400" b="0" baseline="0">
            <a:solidFill>
              <a:sysClr val="windowText" lastClr="000000"/>
            </a:solidFill>
            <a:effectLst/>
            <a:latin typeface="Calibri" panose="020F0502020204030204" pitchFamily="34" charset="0"/>
            <a:ea typeface="+mn-ea"/>
            <a:cs typeface="Calibri" panose="020F0502020204030204" pitchFamily="34" charset="0"/>
          </a:endParaRPr>
        </a:p>
        <a:p>
          <a:r>
            <a:rPr lang="da-DK" sz="1400" b="1" u="sng" baseline="0">
              <a:solidFill>
                <a:sysClr val="windowText" lastClr="000000"/>
              </a:solidFill>
              <a:effectLst/>
              <a:latin typeface="Calibri" panose="020F0502020204030204" pitchFamily="34" charset="0"/>
              <a:ea typeface="+mn-ea"/>
              <a:cs typeface="Calibri" panose="020F0502020204030204" pitchFamily="34" charset="0"/>
            </a:rPr>
            <a:t>Kundinformation</a:t>
          </a:r>
        </a:p>
        <a:p>
          <a:r>
            <a:rPr lang="da-DK" sz="1400" b="0" baseline="0">
              <a:solidFill>
                <a:sysClr val="windowText" lastClr="000000"/>
              </a:solidFill>
              <a:effectLst/>
              <a:latin typeface="Calibri" panose="020F0502020204030204" pitchFamily="34" charset="0"/>
              <a:ea typeface="+mn-ea"/>
              <a:cs typeface="Calibri" panose="020F0502020204030204" pitchFamily="34" charset="0"/>
            </a:rPr>
            <a:t>Använd detta avropsverktyg som en del i din beställning och fyll i relevant information i fliken "Kundinformation". </a:t>
          </a:r>
        </a:p>
        <a:p>
          <a:endParaRPr lang="da-DK" sz="1400" b="0" baseline="0">
            <a:solidFill>
              <a:sysClr val="windowText" lastClr="000000"/>
            </a:solidFill>
            <a:effectLst/>
            <a:latin typeface="Calibri" panose="020F0502020204030204" pitchFamily="34" charset="0"/>
            <a:ea typeface="+mn-ea"/>
            <a:cs typeface="Calibri" panose="020F0502020204030204" pitchFamily="34" charset="0"/>
          </a:endParaRPr>
        </a:p>
        <a:p>
          <a:br>
            <a:rPr lang="da-DK" sz="1400" b="0" baseline="0">
              <a:solidFill>
                <a:sysClr val="windowText" lastClr="000000"/>
              </a:solidFill>
              <a:effectLst/>
              <a:latin typeface="Calibri" panose="020F0502020204030204" pitchFamily="34" charset="0"/>
              <a:ea typeface="+mn-ea"/>
              <a:cs typeface="Calibri" panose="020F0502020204030204" pitchFamily="34" charset="0"/>
            </a:rPr>
          </a:br>
          <a:endParaRPr lang="da-DK" sz="1400" b="0" baseline="0">
            <a:solidFill>
              <a:sysClr val="windowText" lastClr="000000"/>
            </a:solidFill>
            <a:effectLst/>
            <a:latin typeface="Calibri" panose="020F0502020204030204" pitchFamily="34" charset="0"/>
            <a:ea typeface="+mn-ea"/>
            <a:cs typeface="Calibri" panose="020F0502020204030204" pitchFamily="34" charset="0"/>
          </a:endParaRPr>
        </a:p>
        <a:p>
          <a:endParaRPr lang="da-DK" sz="1400" b="0" baseline="0">
            <a:solidFill>
              <a:sysClr val="windowText" lastClr="000000"/>
            </a:solidFill>
            <a:effectLst/>
            <a:latin typeface="Calibri" panose="020F0502020204030204" pitchFamily="34" charset="0"/>
            <a:ea typeface="+mn-ea"/>
            <a:cs typeface="Calibri" panose="020F0502020204030204" pitchFamily="34" charset="0"/>
          </a:endParaRPr>
        </a:p>
        <a:p>
          <a:endParaRPr lang="da-DK" sz="1400" b="0">
            <a:solidFill>
              <a:sysClr val="windowText" lastClr="000000"/>
            </a:solidFill>
            <a:effectLst/>
            <a:latin typeface="Calibri" panose="020F0502020204030204" pitchFamily="34" charset="0"/>
            <a:ea typeface="+mn-ea"/>
            <a:cs typeface="Calibri" panose="020F0502020204030204" pitchFamily="34" charset="0"/>
          </a:endParaRPr>
        </a:p>
        <a:p>
          <a:endParaRPr lang="da-DK" sz="1100">
            <a:solidFill>
              <a:schemeClr val="dk1"/>
            </a:solidFill>
            <a:effectLst/>
            <a:latin typeface="Calibri" panose="020F0502020204030204" pitchFamily="34" charset="0"/>
            <a:ea typeface="+mn-ea"/>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1348964</xdr:colOff>
      <xdr:row>4</xdr:row>
      <xdr:rowOff>110874</xdr:rowOff>
    </xdr:to>
    <xdr:pic>
      <xdr:nvPicPr>
        <xdr:cNvPr id="2" name="Bildobjekt 3">
          <a:extLst>
            <a:ext uri="{FF2B5EF4-FFF2-40B4-BE49-F238E27FC236}">
              <a16:creationId xmlns:a16="http://schemas.microsoft.com/office/drawing/2014/main" id="{7C5C67B9-FA2A-4D15-8836-0B6160C9B6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9600" y="190500"/>
          <a:ext cx="1348964" cy="68237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1348964</xdr:colOff>
      <xdr:row>4</xdr:row>
      <xdr:rowOff>110874</xdr:rowOff>
    </xdr:to>
    <xdr:pic>
      <xdr:nvPicPr>
        <xdr:cNvPr id="2" name="Bildobjekt 3">
          <a:extLst>
            <a:ext uri="{FF2B5EF4-FFF2-40B4-BE49-F238E27FC236}">
              <a16:creationId xmlns:a16="http://schemas.microsoft.com/office/drawing/2014/main" id="{C1CDFD3E-7A58-4730-A5F6-27B904A9070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9675" y="190500"/>
          <a:ext cx="1348964" cy="68237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1348964</xdr:colOff>
      <xdr:row>4</xdr:row>
      <xdr:rowOff>110874</xdr:rowOff>
    </xdr:to>
    <xdr:pic>
      <xdr:nvPicPr>
        <xdr:cNvPr id="2" name="Bildobjekt 3">
          <a:extLst>
            <a:ext uri="{FF2B5EF4-FFF2-40B4-BE49-F238E27FC236}">
              <a16:creationId xmlns:a16="http://schemas.microsoft.com/office/drawing/2014/main" id="{6EBD2F19-6B3E-45FF-8795-6D2DA421EC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9675" y="190500"/>
          <a:ext cx="1348964" cy="68237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1348964</xdr:colOff>
      <xdr:row>4</xdr:row>
      <xdr:rowOff>110874</xdr:rowOff>
    </xdr:to>
    <xdr:pic>
      <xdr:nvPicPr>
        <xdr:cNvPr id="2" name="Bildobjekt 3">
          <a:extLst>
            <a:ext uri="{FF2B5EF4-FFF2-40B4-BE49-F238E27FC236}">
              <a16:creationId xmlns:a16="http://schemas.microsoft.com/office/drawing/2014/main" id="{0343D4DB-02F4-463F-9A0D-E7ED00C829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9675" y="190500"/>
          <a:ext cx="1348964" cy="68237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1348964</xdr:colOff>
      <xdr:row>4</xdr:row>
      <xdr:rowOff>110874</xdr:rowOff>
    </xdr:to>
    <xdr:pic>
      <xdr:nvPicPr>
        <xdr:cNvPr id="2" name="Bildobjekt 3">
          <a:extLst>
            <a:ext uri="{FF2B5EF4-FFF2-40B4-BE49-F238E27FC236}">
              <a16:creationId xmlns:a16="http://schemas.microsoft.com/office/drawing/2014/main" id="{7E16DCE9-F3FC-4E4A-B65F-31601507F0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9675" y="190500"/>
          <a:ext cx="1348964" cy="682374"/>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1348964</xdr:colOff>
      <xdr:row>4</xdr:row>
      <xdr:rowOff>110874</xdr:rowOff>
    </xdr:to>
    <xdr:pic>
      <xdr:nvPicPr>
        <xdr:cNvPr id="2" name="Bildobjekt 3">
          <a:extLst>
            <a:ext uri="{FF2B5EF4-FFF2-40B4-BE49-F238E27FC236}">
              <a16:creationId xmlns:a16="http://schemas.microsoft.com/office/drawing/2014/main" id="{0A61ABED-8B19-480C-90E5-C0CB9509F9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9675" y="190500"/>
          <a:ext cx="1348964" cy="68237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1352774</xdr:colOff>
      <xdr:row>4</xdr:row>
      <xdr:rowOff>110874</xdr:rowOff>
    </xdr:to>
    <xdr:pic>
      <xdr:nvPicPr>
        <xdr:cNvPr id="2" name="Bildobjekt 3">
          <a:extLst>
            <a:ext uri="{FF2B5EF4-FFF2-40B4-BE49-F238E27FC236}">
              <a16:creationId xmlns:a16="http://schemas.microsoft.com/office/drawing/2014/main" id="{22B0E3C9-5812-4292-AA13-EE82A1EA6A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9675" y="190500"/>
          <a:ext cx="1348964" cy="682374"/>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1348964</xdr:colOff>
      <xdr:row>4</xdr:row>
      <xdr:rowOff>110874</xdr:rowOff>
    </xdr:to>
    <xdr:pic>
      <xdr:nvPicPr>
        <xdr:cNvPr id="2" name="Bildobjekt 3">
          <a:extLst>
            <a:ext uri="{FF2B5EF4-FFF2-40B4-BE49-F238E27FC236}">
              <a16:creationId xmlns:a16="http://schemas.microsoft.com/office/drawing/2014/main" id="{5F7B9F49-8B07-44C5-A2D7-E4015E709B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9675" y="190500"/>
          <a:ext cx="1348964" cy="682374"/>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1348964</xdr:colOff>
      <xdr:row>4</xdr:row>
      <xdr:rowOff>110874</xdr:rowOff>
    </xdr:to>
    <xdr:pic>
      <xdr:nvPicPr>
        <xdr:cNvPr id="2" name="Bildobjekt 3">
          <a:extLst>
            <a:ext uri="{FF2B5EF4-FFF2-40B4-BE49-F238E27FC236}">
              <a16:creationId xmlns:a16="http://schemas.microsoft.com/office/drawing/2014/main" id="{FBCAC812-F06A-469F-83A6-6B1C3DE62A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9675" y="190500"/>
          <a:ext cx="1348964" cy="682374"/>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1348964</xdr:colOff>
      <xdr:row>4</xdr:row>
      <xdr:rowOff>110874</xdr:rowOff>
    </xdr:to>
    <xdr:pic>
      <xdr:nvPicPr>
        <xdr:cNvPr id="2" name="Bildobjekt 3">
          <a:extLst>
            <a:ext uri="{FF2B5EF4-FFF2-40B4-BE49-F238E27FC236}">
              <a16:creationId xmlns:a16="http://schemas.microsoft.com/office/drawing/2014/main" id="{13BEA441-41B2-4E11-905E-46170D1FA9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9675" y="190500"/>
          <a:ext cx="1348964" cy="682374"/>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1352774</xdr:colOff>
      <xdr:row>4</xdr:row>
      <xdr:rowOff>110874</xdr:rowOff>
    </xdr:to>
    <xdr:pic>
      <xdr:nvPicPr>
        <xdr:cNvPr id="2" name="Bildobjekt 3">
          <a:extLst>
            <a:ext uri="{FF2B5EF4-FFF2-40B4-BE49-F238E27FC236}">
              <a16:creationId xmlns:a16="http://schemas.microsoft.com/office/drawing/2014/main" id="{41F1F1E2-1B41-4C79-B160-F21DFB9BFE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9675" y="190500"/>
          <a:ext cx="1348964" cy="682374"/>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1352774</xdr:colOff>
      <xdr:row>4</xdr:row>
      <xdr:rowOff>110874</xdr:rowOff>
    </xdr:to>
    <xdr:pic>
      <xdr:nvPicPr>
        <xdr:cNvPr id="2" name="Bildobjekt 3">
          <a:extLst>
            <a:ext uri="{FF2B5EF4-FFF2-40B4-BE49-F238E27FC236}">
              <a16:creationId xmlns:a16="http://schemas.microsoft.com/office/drawing/2014/main" id="{F5AF3A39-2259-40D8-AFEB-8DBC020008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9675" y="190500"/>
          <a:ext cx="1348964" cy="682374"/>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1352774</xdr:colOff>
      <xdr:row>4</xdr:row>
      <xdr:rowOff>110874</xdr:rowOff>
    </xdr:to>
    <xdr:pic>
      <xdr:nvPicPr>
        <xdr:cNvPr id="2" name="Bildobjekt 3">
          <a:extLst>
            <a:ext uri="{FF2B5EF4-FFF2-40B4-BE49-F238E27FC236}">
              <a16:creationId xmlns:a16="http://schemas.microsoft.com/office/drawing/2014/main" id="{47195EE9-A775-4EC0-918D-876E6FFEDA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9675" y="190500"/>
          <a:ext cx="1348964" cy="682374"/>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1348964</xdr:colOff>
      <xdr:row>4</xdr:row>
      <xdr:rowOff>110874</xdr:rowOff>
    </xdr:to>
    <xdr:pic>
      <xdr:nvPicPr>
        <xdr:cNvPr id="2" name="Bildobjekt 3">
          <a:extLst>
            <a:ext uri="{FF2B5EF4-FFF2-40B4-BE49-F238E27FC236}">
              <a16:creationId xmlns:a16="http://schemas.microsoft.com/office/drawing/2014/main" id="{63B849FE-F625-4392-A13F-0F164FEB86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9675" y="190500"/>
          <a:ext cx="1348964" cy="682374"/>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1348964</xdr:colOff>
      <xdr:row>4</xdr:row>
      <xdr:rowOff>110874</xdr:rowOff>
    </xdr:to>
    <xdr:pic>
      <xdr:nvPicPr>
        <xdr:cNvPr id="2" name="Bildobjekt 3">
          <a:extLst>
            <a:ext uri="{FF2B5EF4-FFF2-40B4-BE49-F238E27FC236}">
              <a16:creationId xmlns:a16="http://schemas.microsoft.com/office/drawing/2014/main" id="{D9AAE357-0FF5-49B5-BEB9-05A835EA6B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42975" y="190500"/>
          <a:ext cx="1348964" cy="682374"/>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1348964</xdr:colOff>
      <xdr:row>4</xdr:row>
      <xdr:rowOff>96082</xdr:rowOff>
    </xdr:to>
    <xdr:pic>
      <xdr:nvPicPr>
        <xdr:cNvPr id="2" name="Bildobjekt 3">
          <a:extLst>
            <a:ext uri="{FF2B5EF4-FFF2-40B4-BE49-F238E27FC236}">
              <a16:creationId xmlns:a16="http://schemas.microsoft.com/office/drawing/2014/main" id="{35AE6B88-189C-42D1-9B37-92A415372E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42975" y="190500"/>
          <a:ext cx="1348964" cy="682374"/>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4</xdr:col>
      <xdr:colOff>58606</xdr:colOff>
      <xdr:row>4</xdr:row>
      <xdr:rowOff>97987</xdr:rowOff>
    </xdr:to>
    <xdr:pic>
      <xdr:nvPicPr>
        <xdr:cNvPr id="3" name="Bildobjekt 3">
          <a:extLst>
            <a:ext uri="{FF2B5EF4-FFF2-40B4-BE49-F238E27FC236}">
              <a16:creationId xmlns:a16="http://schemas.microsoft.com/office/drawing/2014/main" id="{D89CED52-2902-4F08-9D47-F4AB30DD1DC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48235" y="179294"/>
          <a:ext cx="1350869" cy="65828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1348964</xdr:colOff>
      <xdr:row>4</xdr:row>
      <xdr:rowOff>114684</xdr:rowOff>
    </xdr:to>
    <xdr:pic>
      <xdr:nvPicPr>
        <xdr:cNvPr id="2" name="Bildobjekt 3">
          <a:extLst>
            <a:ext uri="{FF2B5EF4-FFF2-40B4-BE49-F238E27FC236}">
              <a16:creationId xmlns:a16="http://schemas.microsoft.com/office/drawing/2014/main" id="{C59ACFC7-3B95-47F4-982A-313BAAE255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45459" y="179294"/>
          <a:ext cx="1346722" cy="65256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3f187e3417de524/Dokument/ExcelDepartment/CoMenTuSe/Skrivare/Bilaga%2007%20Priser%20delomr&#229;de%201%20-%20Jar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ställning_NY"/>
      <sheetName val="Tillvalstjänster"/>
      <sheetName val="Sammanställning"/>
      <sheetName val="MFP SV1 noter Jarl"/>
      <sheetName val="MFP SV2 noter Jarl"/>
      <sheetName val="MFP SV3 noter Jarl"/>
      <sheetName val="MFP SV4 noter Jarl"/>
      <sheetName val="MFP F1 noter Jarl"/>
      <sheetName val="MFP F2 noter Jarl"/>
      <sheetName val="MFP F3 noter Jarl"/>
      <sheetName val="MFP F4 noter Jarl"/>
      <sheetName val="MFP F5 noter Jarl"/>
      <sheetName val="MFP F6 noter Jarl"/>
      <sheetName val="Skrivare SV1 noter Jarl"/>
      <sheetName val="Skrivare SV2 noter Jarl"/>
      <sheetName val="Skrivare F1 noter Jarl"/>
      <sheetName val="Skrivare F2 noter Jarl "/>
      <sheetName val="Ark16"/>
      <sheetName val="Sheet1"/>
      <sheetName val="MaskinSpec"/>
      <sheetName val="FollowMe"/>
      <sheetName val="Sheet2"/>
      <sheetName val="DB"/>
      <sheetName val="Admin"/>
      <sheetName val="GrafiskProfil"/>
      <sheetName val="1. MFP, Svartvit A4"/>
      <sheetName val="2. MFP, Svartvit A4, A3"/>
      <sheetName val="3. MFP, Färg A4"/>
      <sheetName val="4. MFP, Färg A4, A3"/>
      <sheetName val="5. Skrivare, Svartvit A4"/>
      <sheetName val="6. Skrivare, Färg A4"/>
      <sheetName val="7. Tillvalstjänster"/>
      <sheetName val="8. FollowMe"/>
      <sheetName val="9. Anbudspris"/>
      <sheetName val="10. Energiförbrukn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0">
          <cell r="D10" t="str">
            <v>Kategori</v>
          </cell>
        </row>
        <row r="11">
          <cell r="D11" t="str">
            <v>MFP SV1 (SvartVit A4)</v>
          </cell>
        </row>
        <row r="12">
          <cell r="D12" t="str">
            <v>MFP SV2 (SvartVit A4)</v>
          </cell>
        </row>
        <row r="13">
          <cell r="D13" t="str">
            <v>MFP SV3 (SvartVit A4, A3)</v>
          </cell>
        </row>
        <row r="14">
          <cell r="D14" t="str">
            <v>MFP SV4 (SvartVit A4, A3)</v>
          </cell>
        </row>
        <row r="15">
          <cell r="D15" t="str">
            <v>MFP F1 (Färg A4)</v>
          </cell>
        </row>
        <row r="16">
          <cell r="D16" t="str">
            <v>MFP F2 (Färg A4)</v>
          </cell>
        </row>
        <row r="17">
          <cell r="D17" t="str">
            <v>MFP F3 (Färg A4, A3)</v>
          </cell>
        </row>
        <row r="18">
          <cell r="D18" t="str">
            <v>MFP F4 (Färg A4, A3)</v>
          </cell>
        </row>
        <row r="19">
          <cell r="D19" t="str">
            <v>MFP F5 (Färg A4, A3)</v>
          </cell>
        </row>
        <row r="20">
          <cell r="D20" t="str">
            <v>MFP F6 (Färg A4, A3)</v>
          </cell>
        </row>
        <row r="21">
          <cell r="D21" t="str">
            <v>Skrivare SV1 (SvartVit A4)</v>
          </cell>
        </row>
        <row r="22">
          <cell r="D22" t="str">
            <v>Skrivare SV2 (SvartVit A4)</v>
          </cell>
        </row>
        <row r="23">
          <cell r="D23" t="str">
            <v>Skrivare F1 (Färg A4)</v>
          </cell>
        </row>
        <row r="24">
          <cell r="D24" t="str">
            <v>Skrivare F2 (Färg A4)</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6616D9-2A56-4651-B7D0-9ADDD16DEBF7}" name="tblService" displayName="tblService" ref="CH10:CN46" totalsRowShown="0" headerRowDxfId="22">
  <autoFilter ref="CH10:CN46" xr:uid="{AE661984-2DC4-4AEA-8BC5-C4BF3BEB0F46}"/>
  <sortState xmlns:xlrd2="http://schemas.microsoft.com/office/spreadsheetml/2017/richdata2" ref="CH11:CN45">
    <sortCondition ref="CH10:CH45"/>
  </sortState>
  <tableColumns count="7">
    <tableColumn id="1" xr3:uid="{A84B220B-5B56-492B-A999-6B1DC672ECCE}" name="Kategori"/>
    <tableColumn id="2" xr3:uid="{064BD14A-A62B-4601-B8CB-F7D667FAC83F}" name="Service"/>
    <tableColumn id="7" xr3:uid="{0EAFEE3F-4450-4250-95A6-9F143AA1CC6D}" name="Column1"/>
    <tableColumn id="3" xr3:uid="{BC20FFBE-3D21-478C-9831-3ABC23D2D65C}" name="Leverantör 1"/>
    <tableColumn id="4" xr3:uid="{15A8D1D1-AE74-438E-B907-BDF7A734C132}" name="Leverantör 2">
      <calculatedColumnFormula>tblService[[#This Row],[Leverantör 1]]+0.05</calculatedColumnFormula>
    </tableColumn>
    <tableColumn id="5" xr3:uid="{044977B9-A351-4E15-A1C7-4D246CA5EBDC}" name="Leverantör 3">
      <calculatedColumnFormula>tblService[[#This Row],[Leverantör 1]]+0.07</calculatedColumnFormula>
    </tableColumn>
    <tableColumn id="6" xr3:uid="{A6F20D53-9F3A-43A1-B884-8C63E29611ED}" name="Produkt">
      <calculatedColumnFormula>ServiceStart&amp;tblService[[#This Row],[Service]]&amp;tblService[[#This Row],[Column1]]</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5C339E-6AD3-4A9B-9BC5-7D7353F7872E}" name="tblTillval" displayName="tblTillval" ref="BZ10:CE22" totalsRowShown="0">
  <autoFilter ref="BZ10:CE22" xr:uid="{E6AE29B6-DBE2-4C9C-A826-9CBB19AB4CE7}"/>
  <sortState xmlns:xlrd2="http://schemas.microsoft.com/office/spreadsheetml/2017/richdata2" ref="BZ11:CE22">
    <sortCondition ref="BZ10:BZ22"/>
  </sortState>
  <tableColumns count="6">
    <tableColumn id="1" xr3:uid="{2EBA72BB-0FC7-4BC9-9CD2-E08DA6181AFD}" name="Kategori"/>
    <tableColumn id="2" xr3:uid="{CB8E13AD-C069-4ABE-97B0-570F0F67AE02}" name="Tillval"/>
    <tableColumn id="3" xr3:uid="{D9F22EA6-854A-4311-BD3B-63DADA837778}" name="Leverantör 1"/>
    <tableColumn id="4" xr3:uid="{C8E11C18-7D7F-4694-9D03-B4A74A20246A}" name="Leverantör 2"/>
    <tableColumn id="5" xr3:uid="{06546590-038B-4120-BEF6-3F9AB72A4B37}" name="Leverantör 3"/>
    <tableColumn id="6" xr3:uid="{23EA28FB-BBEB-44C6-8E98-17D868313F21}" name="Produk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E074AE-6D09-4166-8893-CDE8F52E7044}" name="tblTillbehör" displayName="tblTillbehör" ref="BR10:BW38" totalsRowShown="0">
  <autoFilter ref="BR10:BW38" xr:uid="{5F2AE153-A224-4489-B1B7-B8D62A7EAF9C}"/>
  <sortState xmlns:xlrd2="http://schemas.microsoft.com/office/spreadsheetml/2017/richdata2" ref="BR11:BW38">
    <sortCondition ref="BR10:BR38"/>
  </sortState>
  <tableColumns count="6">
    <tableColumn id="1" xr3:uid="{5CCFA08D-E812-44C3-8020-F786AA5188D2}" name="Kategori"/>
    <tableColumn id="2" xr3:uid="{BDB9D61C-C62C-4F71-8FD8-EFBC9FCB6AFE}" name="Tillbehör"/>
    <tableColumn id="3" xr3:uid="{2E55049A-1C17-44CB-8EDF-93205C73B7B3}" name="Leverantör 1"/>
    <tableColumn id="4" xr3:uid="{BA126702-4EE3-463D-8267-CFE226265405}" name="Leverantör 2"/>
    <tableColumn id="5" xr3:uid="{312DE1C6-F937-441F-9438-C99C1D82B8AA}" name="Leverantör 3"/>
    <tableColumn id="6" xr3:uid="{3F3593A3-F2FD-4358-9DFC-622EC2ED8565}" name="Produkt">
      <calculatedColumnFormula>tblTillbehör[[#This Row],[Kategori]]&amp;tblTillbehör[[#This Row],[Tillbehör]]</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1.bin"/><Relationship Id="rId4" Type="http://schemas.openxmlformats.org/officeDocument/2006/relationships/table" Target="../tables/table3.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81F3E-8A1C-48EA-8825-0804AF2B4D56}">
  <sheetPr codeName="Sheet1">
    <tabColor theme="5" tint="0.79998168889431442"/>
    <pageSetUpPr fitToPage="1"/>
  </sheetPr>
  <dimension ref="B3:B8"/>
  <sheetViews>
    <sheetView tabSelected="1" zoomScaleNormal="100" workbookViewId="0">
      <selection activeCell="C9" sqref="C9"/>
    </sheetView>
  </sheetViews>
  <sheetFormatPr defaultColWidth="9.1796875" defaultRowHeight="14.5" x14ac:dyDescent="0.35"/>
  <cols>
    <col min="1" max="1" width="3.453125" style="29" customWidth="1"/>
    <col min="2" max="16384" width="9.1796875" style="29"/>
  </cols>
  <sheetData>
    <row r="3" spans="2:2" ht="38.25" customHeight="1" x14ac:dyDescent="0.35"/>
    <row r="4" spans="2:2" x14ac:dyDescent="0.35">
      <c r="B4" s="29" t="s">
        <v>1</v>
      </c>
    </row>
    <row r="5" spans="2:2" x14ac:dyDescent="0.35">
      <c r="B5" s="29" t="s">
        <v>0</v>
      </c>
    </row>
    <row r="6" spans="2:2" x14ac:dyDescent="0.35">
      <c r="B6" s="7" t="str">
        <f>Admin!D3</f>
        <v>Version 4.0</v>
      </c>
    </row>
    <row r="8" spans="2:2" x14ac:dyDescent="0.35">
      <c r="B8" s="7"/>
    </row>
  </sheetData>
  <pageMargins left="0.7" right="0.7" top="0.75" bottom="0.75" header="0.3" footer="0.3"/>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75702-2583-4C36-8761-4150FF5C6A2A}">
  <sheetPr codeName="Sheet8"/>
  <dimension ref="C3:E16"/>
  <sheetViews>
    <sheetView workbookViewId="0">
      <selection activeCell="H14" sqref="H14"/>
    </sheetView>
  </sheetViews>
  <sheetFormatPr defaultColWidth="8.81640625" defaultRowHeight="14.5" x14ac:dyDescent="0.35"/>
  <cols>
    <col min="3" max="3" width="21.54296875" customWidth="1"/>
    <col min="4" max="4" width="49.81640625" customWidth="1"/>
    <col min="5" max="5" width="17.6328125" customWidth="1"/>
    <col min="10" max="10" width="42.1796875" bestFit="1" customWidth="1"/>
    <col min="11" max="13" width="11.1796875" customWidth="1"/>
  </cols>
  <sheetData>
    <row r="3" spans="3:5" x14ac:dyDescent="0.35">
      <c r="C3" s="19" t="s">
        <v>1864</v>
      </c>
      <c r="D3" s="78" t="s">
        <v>1918</v>
      </c>
    </row>
    <row r="5" spans="3:5" x14ac:dyDescent="0.35">
      <c r="C5" s="19" t="s">
        <v>1866</v>
      </c>
      <c r="D5" s="78" t="s">
        <v>1890</v>
      </c>
    </row>
    <row r="8" spans="3:5" x14ac:dyDescent="0.35">
      <c r="C8" s="19" t="s">
        <v>1863</v>
      </c>
      <c r="D8" s="19" t="s">
        <v>1688</v>
      </c>
      <c r="E8" s="19" t="s">
        <v>1884</v>
      </c>
    </row>
    <row r="9" spans="3:5" x14ac:dyDescent="0.35">
      <c r="C9" t="s">
        <v>1862</v>
      </c>
      <c r="D9" t="s">
        <v>1865</v>
      </c>
      <c r="E9" t="s">
        <v>1885</v>
      </c>
    </row>
    <row r="10" spans="3:5" x14ac:dyDescent="0.35">
      <c r="C10" t="s">
        <v>1882</v>
      </c>
      <c r="D10" t="s">
        <v>1883</v>
      </c>
      <c r="E10" t="s">
        <v>1885</v>
      </c>
    </row>
    <row r="11" spans="3:5" x14ac:dyDescent="0.35">
      <c r="C11" t="s">
        <v>1891</v>
      </c>
      <c r="D11" t="s">
        <v>1892</v>
      </c>
    </row>
    <row r="12" spans="3:5" x14ac:dyDescent="0.35">
      <c r="C12" t="s">
        <v>1905</v>
      </c>
      <c r="D12" t="s">
        <v>1906</v>
      </c>
      <c r="E12" t="s">
        <v>1907</v>
      </c>
    </row>
    <row r="13" spans="3:5" x14ac:dyDescent="0.35">
      <c r="C13" t="s">
        <v>1908</v>
      </c>
      <c r="D13" t="s">
        <v>1909</v>
      </c>
      <c r="E13" t="s">
        <v>1907</v>
      </c>
    </row>
    <row r="14" spans="3:5" x14ac:dyDescent="0.35">
      <c r="C14" t="s">
        <v>1910</v>
      </c>
      <c r="D14" t="s">
        <v>1911</v>
      </c>
      <c r="E14" t="s">
        <v>1912</v>
      </c>
    </row>
    <row r="15" spans="3:5" x14ac:dyDescent="0.35">
      <c r="C15" t="s">
        <v>1915</v>
      </c>
      <c r="D15" t="s">
        <v>1916</v>
      </c>
      <c r="E15" t="s">
        <v>1907</v>
      </c>
    </row>
    <row r="16" spans="3:5" x14ac:dyDescent="0.35">
      <c r="C16" t="s">
        <v>1918</v>
      </c>
      <c r="D16" t="s">
        <v>1919</v>
      </c>
      <c r="E16" t="s">
        <v>1907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4D07C-C5E4-4A89-9D29-A7336A4C8B98}">
  <sheetPr codeName="Sheet2">
    <tabColor theme="9" tint="0.79998168889431442"/>
    <pageSetUpPr fitToPage="1"/>
  </sheetPr>
  <dimension ref="A2:AP40"/>
  <sheetViews>
    <sheetView showGridLines="0" topLeftCell="B1" zoomScale="85" zoomScaleNormal="85" workbookViewId="0">
      <selection activeCell="E8" sqref="E8"/>
    </sheetView>
  </sheetViews>
  <sheetFormatPr defaultColWidth="8.81640625" defaultRowHeight="14.5" outlineLevelCol="1" x14ac:dyDescent="0.35"/>
  <cols>
    <col min="1" max="1" width="4.54296875" hidden="1" customWidth="1"/>
    <col min="2" max="3" width="4.54296875" customWidth="1"/>
    <col min="4" max="4" width="25.54296875" customWidth="1"/>
    <col min="5" max="5" width="35.54296875" customWidth="1"/>
    <col min="6" max="9" width="22.453125" customWidth="1"/>
    <col min="10" max="10" width="2.453125" customWidth="1"/>
    <col min="11" max="11" width="8.54296875" customWidth="1"/>
    <col min="12" max="12" width="26.54296875" bestFit="1" customWidth="1"/>
    <col min="13" max="19" width="2.453125" customWidth="1"/>
    <col min="20" max="25" width="1.453125" customWidth="1"/>
    <col min="26" max="26" width="9.453125" hidden="1" customWidth="1" outlineLevel="1"/>
    <col min="27" max="27" width="12.1796875" hidden="1" customWidth="1" outlineLevel="1"/>
    <col min="28" max="28" width="46.453125" hidden="1" customWidth="1" outlineLevel="1"/>
    <col min="29" max="29" width="6" hidden="1" customWidth="1" outlineLevel="1"/>
    <col min="30" max="30" width="17.453125" hidden="1" customWidth="1" outlineLevel="1"/>
    <col min="31" max="31" width="32.453125" hidden="1" customWidth="1" outlineLevel="1"/>
    <col min="32" max="39" width="8.81640625" hidden="1" customWidth="1" outlineLevel="1"/>
    <col min="40" max="40" width="18" hidden="1" customWidth="1" outlineLevel="1"/>
    <col min="41" max="41" width="8.81640625" hidden="1" customWidth="1" outlineLevel="1"/>
    <col min="42" max="42" width="9.1796875" customWidth="1" collapsed="1"/>
  </cols>
  <sheetData>
    <row r="2" spans="4:41" x14ac:dyDescent="0.35">
      <c r="G2" s="18" t="s">
        <v>1822</v>
      </c>
      <c r="Z2" s="19" t="s">
        <v>1780</v>
      </c>
      <c r="AA2" s="19" t="s">
        <v>1680</v>
      </c>
      <c r="AB2" s="19" t="s">
        <v>1681</v>
      </c>
      <c r="AC2" s="19" t="s">
        <v>1682</v>
      </c>
      <c r="AD2" s="19" t="s">
        <v>3</v>
      </c>
      <c r="AE2" s="19" t="s">
        <v>1688</v>
      </c>
      <c r="AN2" s="19" t="s">
        <v>6</v>
      </c>
      <c r="AO2">
        <f>IF(SUM(F18:I18)&gt;0,5,0)</f>
        <v>0</v>
      </c>
    </row>
    <row r="3" spans="4:41" x14ac:dyDescent="0.35">
      <c r="Z3" t="s">
        <v>1781</v>
      </c>
      <c r="AA3" t="s">
        <v>16</v>
      </c>
      <c r="AB3" t="s">
        <v>102</v>
      </c>
      <c r="AD3" s="20">
        <f>F14</f>
        <v>0</v>
      </c>
      <c r="AE3" s="6" t="s">
        <v>1684</v>
      </c>
      <c r="AN3" s="19" t="s">
        <v>7</v>
      </c>
      <c r="AO3">
        <f>IF(SUM(F19:I19)&gt;0,1,0)</f>
        <v>0</v>
      </c>
    </row>
    <row r="4" spans="4:41" x14ac:dyDescent="0.35">
      <c r="AA4" t="s">
        <v>17</v>
      </c>
      <c r="AB4" t="s">
        <v>5</v>
      </c>
      <c r="AC4">
        <f>12*5</f>
        <v>60</v>
      </c>
      <c r="AD4" s="21">
        <f>$F18*$AC4*AD$3</f>
        <v>0</v>
      </c>
      <c r="AE4" s="6" t="s">
        <v>1685</v>
      </c>
      <c r="AN4" s="19" t="s">
        <v>9</v>
      </c>
      <c r="AO4">
        <f>IF(SUM(F20:I20)&gt;0,1,0)</f>
        <v>0</v>
      </c>
    </row>
    <row r="5" spans="4:41" x14ac:dyDescent="0.35">
      <c r="AA5" t="s">
        <v>18</v>
      </c>
      <c r="AB5" t="s">
        <v>5</v>
      </c>
      <c r="AC5">
        <v>12</v>
      </c>
      <c r="AD5" s="21">
        <f>$F19*$AC5*AD$3</f>
        <v>0</v>
      </c>
      <c r="AE5" s="6" t="s">
        <v>1685</v>
      </c>
    </row>
    <row r="6" spans="4:41" x14ac:dyDescent="0.35">
      <c r="AA6" t="s">
        <v>19</v>
      </c>
      <c r="AB6" t="s">
        <v>5</v>
      </c>
      <c r="AC6">
        <v>12</v>
      </c>
      <c r="AD6" s="21">
        <f>$F20*$AC6*AD$3</f>
        <v>0</v>
      </c>
      <c r="AE6" s="6" t="s">
        <v>1685</v>
      </c>
    </row>
    <row r="7" spans="4:41" x14ac:dyDescent="0.35">
      <c r="D7" s="29" t="s">
        <v>1</v>
      </c>
      <c r="AA7" t="s">
        <v>20</v>
      </c>
      <c r="AB7" t="s">
        <v>14</v>
      </c>
      <c r="AD7">
        <f>F22</f>
        <v>0</v>
      </c>
      <c r="AE7" s="6" t="s">
        <v>1686</v>
      </c>
    </row>
    <row r="8" spans="4:41" x14ac:dyDescent="0.35">
      <c r="D8" s="29" t="s">
        <v>0</v>
      </c>
      <c r="AA8" t="s">
        <v>21</v>
      </c>
      <c r="AB8" t="s">
        <v>15</v>
      </c>
      <c r="AD8">
        <f>F23</f>
        <v>0</v>
      </c>
      <c r="AE8" s="6" t="s">
        <v>1686</v>
      </c>
    </row>
    <row r="9" spans="4:41" x14ac:dyDescent="0.35">
      <c r="D9" s="7" t="str">
        <f>Admin!D3</f>
        <v>Version 4.0</v>
      </c>
      <c r="AE9" s="6"/>
    </row>
    <row r="10" spans="4:41" x14ac:dyDescent="0.35">
      <c r="D10" s="7"/>
    </row>
    <row r="13" spans="4:41" x14ac:dyDescent="0.35">
      <c r="D13" s="85" t="s">
        <v>2</v>
      </c>
      <c r="E13" s="85"/>
      <c r="F13" s="19" t="s">
        <v>3</v>
      </c>
      <c r="K13" s="88" t="s">
        <v>1829</v>
      </c>
      <c r="L13" s="88"/>
    </row>
    <row r="14" spans="4:41" x14ac:dyDescent="0.35">
      <c r="D14" s="86" t="s">
        <v>4</v>
      </c>
      <c r="E14" s="87"/>
      <c r="F14" s="22"/>
      <c r="K14" s="8" t="s">
        <v>1830</v>
      </c>
      <c r="L14" s="8" t="s">
        <v>1688</v>
      </c>
    </row>
    <row r="15" spans="4:41" x14ac:dyDescent="0.35">
      <c r="K15" s="6"/>
      <c r="L15" s="6"/>
    </row>
    <row r="16" spans="4:41" x14ac:dyDescent="0.35">
      <c r="F16" t="s">
        <v>1683</v>
      </c>
      <c r="K16" s="6"/>
      <c r="L16" s="6"/>
    </row>
    <row r="17" spans="4:12" x14ac:dyDescent="0.35">
      <c r="F17" s="19" t="s">
        <v>5</v>
      </c>
      <c r="K17" s="6"/>
      <c r="L17" s="6"/>
    </row>
    <row r="18" spans="4:12" ht="29" x14ac:dyDescent="0.35">
      <c r="D18" s="19" t="s">
        <v>6</v>
      </c>
      <c r="E18" s="23" t="s">
        <v>8</v>
      </c>
      <c r="F18" s="24"/>
      <c r="K18" s="9">
        <v>5</v>
      </c>
      <c r="L18" s="10" t="s">
        <v>1831</v>
      </c>
    </row>
    <row r="19" spans="4:12" ht="29" x14ac:dyDescent="0.35">
      <c r="D19" s="25" t="s">
        <v>7</v>
      </c>
      <c r="E19" s="23" t="s">
        <v>8</v>
      </c>
      <c r="F19" s="24"/>
      <c r="K19" s="9" t="s">
        <v>495</v>
      </c>
      <c r="L19" s="10" t="s">
        <v>1832</v>
      </c>
    </row>
    <row r="20" spans="4:12" ht="29" x14ac:dyDescent="0.35">
      <c r="D20" s="19" t="s">
        <v>9</v>
      </c>
      <c r="E20" s="26" t="s">
        <v>8</v>
      </c>
      <c r="F20" s="24"/>
      <c r="K20" s="9" t="s">
        <v>495</v>
      </c>
      <c r="L20" s="10" t="s">
        <v>1832</v>
      </c>
    </row>
    <row r="21" spans="4:12" x14ac:dyDescent="0.35">
      <c r="K21" s="6"/>
      <c r="L21" s="6"/>
    </row>
    <row r="22" spans="4:12" x14ac:dyDescent="0.35">
      <c r="D22" s="19" t="s">
        <v>12</v>
      </c>
      <c r="E22" s="27" t="s">
        <v>14</v>
      </c>
      <c r="F22" s="28"/>
      <c r="K22" s="9" t="s">
        <v>564</v>
      </c>
      <c r="L22" s="10" t="s">
        <v>1837</v>
      </c>
    </row>
    <row r="23" spans="4:12" x14ac:dyDescent="0.35">
      <c r="D23" s="19" t="s">
        <v>13</v>
      </c>
      <c r="E23" s="27" t="s">
        <v>15</v>
      </c>
      <c r="F23" s="28"/>
      <c r="K23" s="9" t="s">
        <v>564</v>
      </c>
      <c r="L23" s="10" t="s">
        <v>1837</v>
      </c>
    </row>
    <row r="26" spans="4:12" ht="15" customHeight="1" x14ac:dyDescent="0.35"/>
    <row r="27" spans="4:12" x14ac:dyDescent="0.35">
      <c r="D27" s="6" t="s">
        <v>1861</v>
      </c>
    </row>
    <row r="28" spans="4:12" x14ac:dyDescent="0.35">
      <c r="D28" s="89"/>
      <c r="E28" s="89"/>
      <c r="F28" s="89"/>
      <c r="G28" s="89"/>
      <c r="H28" s="89"/>
      <c r="I28" s="89"/>
      <c r="J28" s="89"/>
      <c r="K28" s="89"/>
      <c r="L28" s="89"/>
    </row>
    <row r="29" spans="4:12" x14ac:dyDescent="0.35">
      <c r="D29" s="89"/>
      <c r="E29" s="89"/>
      <c r="F29" s="89"/>
      <c r="G29" s="89"/>
      <c r="H29" s="89"/>
      <c r="I29" s="89"/>
      <c r="J29" s="89"/>
      <c r="K29" s="89"/>
      <c r="L29" s="89"/>
    </row>
    <row r="30" spans="4:12" x14ac:dyDescent="0.35">
      <c r="D30" s="89"/>
      <c r="E30" s="89"/>
      <c r="F30" s="89"/>
      <c r="G30" s="89"/>
      <c r="H30" s="89"/>
      <c r="I30" s="89"/>
      <c r="J30" s="89"/>
      <c r="K30" s="89"/>
      <c r="L30" s="89"/>
    </row>
    <row r="31" spans="4:12" x14ac:dyDescent="0.35">
      <c r="D31" s="89"/>
      <c r="E31" s="89"/>
      <c r="F31" s="89"/>
      <c r="G31" s="89"/>
      <c r="H31" s="89"/>
      <c r="I31" s="89"/>
      <c r="J31" s="89"/>
      <c r="K31" s="89"/>
      <c r="L31" s="89"/>
    </row>
    <row r="32" spans="4:12" x14ac:dyDescent="0.35">
      <c r="D32" s="89"/>
      <c r="E32" s="89"/>
      <c r="F32" s="89"/>
      <c r="G32" s="89"/>
      <c r="H32" s="89"/>
      <c r="I32" s="89"/>
      <c r="J32" s="89"/>
      <c r="K32" s="89"/>
      <c r="L32" s="89"/>
    </row>
    <row r="33" spans="4:12" x14ac:dyDescent="0.35">
      <c r="D33" s="89"/>
      <c r="E33" s="89"/>
      <c r="F33" s="89"/>
      <c r="G33" s="89"/>
      <c r="H33" s="89"/>
      <c r="I33" s="89"/>
      <c r="J33" s="89"/>
      <c r="K33" s="89"/>
      <c r="L33" s="89"/>
    </row>
    <row r="34" spans="4:12" x14ac:dyDescent="0.35">
      <c r="D34" s="89"/>
      <c r="E34" s="89"/>
      <c r="F34" s="89"/>
      <c r="G34" s="89"/>
      <c r="H34" s="89"/>
      <c r="I34" s="89"/>
      <c r="J34" s="89"/>
      <c r="K34" s="89"/>
      <c r="L34" s="89"/>
    </row>
    <row r="35" spans="4:12" x14ac:dyDescent="0.35">
      <c r="D35" s="89"/>
      <c r="E35" s="89"/>
      <c r="F35" s="89"/>
      <c r="G35" s="89"/>
      <c r="H35" s="89"/>
      <c r="I35" s="89"/>
      <c r="J35" s="89"/>
      <c r="K35" s="89"/>
      <c r="L35" s="89"/>
    </row>
    <row r="36" spans="4:12" x14ac:dyDescent="0.35">
      <c r="D36" s="89"/>
      <c r="E36" s="89"/>
      <c r="F36" s="89"/>
      <c r="G36" s="89"/>
      <c r="H36" s="89"/>
      <c r="I36" s="89"/>
      <c r="J36" s="89"/>
      <c r="K36" s="89"/>
      <c r="L36" s="89"/>
    </row>
    <row r="37" spans="4:12" x14ac:dyDescent="0.35">
      <c r="D37" s="89"/>
      <c r="E37" s="89"/>
      <c r="F37" s="89"/>
      <c r="G37" s="89"/>
      <c r="H37" s="89"/>
      <c r="I37" s="89"/>
      <c r="J37" s="89"/>
      <c r="K37" s="89"/>
      <c r="L37" s="89"/>
    </row>
    <row r="38" spans="4:12" x14ac:dyDescent="0.35">
      <c r="D38" s="89"/>
      <c r="E38" s="89"/>
      <c r="F38" s="89"/>
      <c r="G38" s="89"/>
      <c r="H38" s="89"/>
      <c r="I38" s="89"/>
      <c r="J38" s="89"/>
      <c r="K38" s="89"/>
      <c r="L38" s="89"/>
    </row>
    <row r="39" spans="4:12" x14ac:dyDescent="0.35">
      <c r="D39" s="89"/>
      <c r="E39" s="89"/>
      <c r="F39" s="89"/>
      <c r="G39" s="89"/>
      <c r="H39" s="89"/>
      <c r="I39" s="89"/>
      <c r="J39" s="89"/>
      <c r="K39" s="89"/>
      <c r="L39" s="89"/>
    </row>
    <row r="40" spans="4:12" x14ac:dyDescent="0.35">
      <c r="D40" s="89"/>
      <c r="E40" s="89"/>
      <c r="F40" s="89"/>
      <c r="G40" s="89"/>
      <c r="H40" s="89"/>
      <c r="I40" s="89"/>
      <c r="J40" s="89"/>
      <c r="K40" s="89"/>
      <c r="L40" s="89"/>
    </row>
  </sheetData>
  <sheetProtection algorithmName="SHA-512" hashValue="9zbrxzpyhyJMcKL5UVqrQ7v1SpNuGuZJY4PROh3cg1Vt3ihVr6zE/FNC6fz0DUqmcxlxXRzDj+z60B69ZXe93g==" saltValue="nQ+YnqYW3doyEbApFaZUmQ==" spinCount="100000" sheet="1" objects="1" scenarios="1"/>
  <mergeCells count="4">
    <mergeCell ref="D13:E13"/>
    <mergeCell ref="D14:E14"/>
    <mergeCell ref="K13:L13"/>
    <mergeCell ref="D28:L40"/>
  </mergeCells>
  <phoneticPr fontId="5" type="noConversion"/>
  <conditionalFormatting sqref="D14 F14 F18:F20 F22:F23">
    <cfRule type="expression" dxfId="21" priority="16">
      <formula>D14&lt;&gt;""</formula>
    </cfRule>
  </conditionalFormatting>
  <dataValidations count="2">
    <dataValidation type="whole" operator="lessThanOrEqual" showInputMessage="1" showErrorMessage="1" errorTitle="Antal tillbehör" error="Du kan enbart välja lika många tillbehör som antal maskiner" sqref="F22:F23" xr:uid="{0B72049E-41C2-49E7-878D-198A4E91A708}">
      <formula1>$F$14</formula1>
    </dataValidation>
    <dataValidation type="whole" errorStyle="information" operator="greaterThanOrEqual" allowBlank="1" showInputMessage="1" showErrorMessage="1" errorTitle="Ändra maskinantal" error="Du har nu valt färre maskiner än valda tillbehör." sqref="F14" xr:uid="{A5DACA62-125B-4C76-9B25-172EF0B0474B}">
      <formula1>MAX(F22:F23)</formula1>
    </dataValidation>
  </dataValidations>
  <hyperlinks>
    <hyperlink ref="G2" location="Sammanställning!D15" display="Sammanställning" xr:uid="{B7894326-1D26-45C1-99F2-5426C1324FA9}"/>
  </hyperlinks>
  <pageMargins left="0.7" right="0.7" top="0.75" bottom="0.75" header="0.3" footer="0.3"/>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813DE-BA18-45B6-A240-BBFD788DC69E}">
  <sheetPr codeName="Sheet3">
    <tabColor theme="9" tint="0.79998168889431442"/>
    <pageSetUpPr fitToPage="1"/>
  </sheetPr>
  <dimension ref="A2:AP47"/>
  <sheetViews>
    <sheetView showGridLines="0" topLeftCell="B1" zoomScale="85" zoomScaleNormal="85" workbookViewId="0">
      <selection activeCell="D9" sqref="D9"/>
    </sheetView>
  </sheetViews>
  <sheetFormatPr defaultColWidth="8.81640625" defaultRowHeight="14.5" outlineLevelCol="1" x14ac:dyDescent="0.35"/>
  <cols>
    <col min="1" max="1" width="4.54296875" hidden="1" customWidth="1"/>
    <col min="2" max="3" width="4.54296875" customWidth="1"/>
    <col min="4" max="4" width="25.54296875" customWidth="1"/>
    <col min="5" max="5" width="35.54296875" customWidth="1"/>
    <col min="6" max="9" width="22.453125" customWidth="1"/>
    <col min="10" max="10" width="2.453125" customWidth="1"/>
    <col min="11" max="11" width="8.54296875" customWidth="1"/>
    <col min="12" max="12" width="26.54296875" bestFit="1" customWidth="1"/>
    <col min="13" max="19" width="2.453125" customWidth="1"/>
    <col min="20" max="25" width="1.453125" customWidth="1"/>
    <col min="26" max="26" width="9.453125" hidden="1" customWidth="1" outlineLevel="1"/>
    <col min="27" max="27" width="12.1796875" hidden="1" customWidth="1" outlineLevel="1"/>
    <col min="28" max="28" width="46.453125" hidden="1" customWidth="1" outlineLevel="1"/>
    <col min="29" max="29" width="6" hidden="1" customWidth="1" outlineLevel="1"/>
    <col min="30" max="30" width="17.453125" hidden="1" customWidth="1" outlineLevel="1"/>
    <col min="31" max="31" width="32.453125" hidden="1" customWidth="1" outlineLevel="1"/>
    <col min="32" max="41" width="8.81640625" hidden="1" customWidth="1" outlineLevel="1"/>
    <col min="42" max="42" width="9.1796875" customWidth="1" collapsed="1"/>
  </cols>
  <sheetData>
    <row r="2" spans="4:41" x14ac:dyDescent="0.35">
      <c r="G2" s="18" t="s">
        <v>1822</v>
      </c>
      <c r="Z2" s="19" t="s">
        <v>1780</v>
      </c>
      <c r="AA2" s="19" t="s">
        <v>1680</v>
      </c>
      <c r="AB2" s="19" t="s">
        <v>1681</v>
      </c>
      <c r="AC2" s="19" t="s">
        <v>1682</v>
      </c>
      <c r="AD2" s="19" t="s">
        <v>3</v>
      </c>
      <c r="AE2" s="19" t="s">
        <v>1688</v>
      </c>
      <c r="AN2" s="19" t="s">
        <v>6</v>
      </c>
      <c r="AO2">
        <f>IF(SUM(F18:I18)&gt;0,5,0)</f>
        <v>0</v>
      </c>
    </row>
    <row r="3" spans="4:41" x14ac:dyDescent="0.35">
      <c r="Z3" t="s">
        <v>1781</v>
      </c>
      <c r="AA3" t="s">
        <v>154</v>
      </c>
      <c r="AB3" t="s">
        <v>155</v>
      </c>
      <c r="AD3" s="20">
        <f>F14</f>
        <v>0</v>
      </c>
      <c r="AE3" s="6" t="s">
        <v>1684</v>
      </c>
      <c r="AN3" s="19" t="s">
        <v>7</v>
      </c>
      <c r="AO3">
        <f>IF(SUM(F19:I19)&gt;0,1,0)</f>
        <v>0</v>
      </c>
    </row>
    <row r="4" spans="4:41" x14ac:dyDescent="0.35">
      <c r="AA4" t="s">
        <v>160</v>
      </c>
      <c r="AB4" t="s">
        <v>5</v>
      </c>
      <c r="AC4">
        <f>12*5</f>
        <v>60</v>
      </c>
      <c r="AD4" s="21">
        <f>$F18*$AC4*AD$3</f>
        <v>0</v>
      </c>
      <c r="AE4" s="6" t="s">
        <v>1685</v>
      </c>
      <c r="AN4" s="19" t="s">
        <v>9</v>
      </c>
      <c r="AO4">
        <f>IF(SUM(F20:I20)&gt;0,1,0)</f>
        <v>0</v>
      </c>
    </row>
    <row r="5" spans="4:41" x14ac:dyDescent="0.35">
      <c r="AA5" t="s">
        <v>163</v>
      </c>
      <c r="AB5" t="s">
        <v>5</v>
      </c>
      <c r="AC5">
        <v>12</v>
      </c>
      <c r="AD5" s="21">
        <f>$F19*$AC5*AD$3</f>
        <v>0</v>
      </c>
      <c r="AE5" s="6" t="s">
        <v>1685</v>
      </c>
    </row>
    <row r="6" spans="4:41" x14ac:dyDescent="0.35">
      <c r="AA6" t="s">
        <v>166</v>
      </c>
      <c r="AB6" t="s">
        <v>5</v>
      </c>
      <c r="AC6">
        <v>12</v>
      </c>
      <c r="AD6" s="21">
        <f>$F20*$AC6*AD$3</f>
        <v>0</v>
      </c>
      <c r="AE6" s="6" t="s">
        <v>1685</v>
      </c>
    </row>
    <row r="7" spans="4:41" x14ac:dyDescent="0.35">
      <c r="D7" s="29" t="s">
        <v>1</v>
      </c>
      <c r="AA7" t="s">
        <v>169</v>
      </c>
      <c r="AB7" t="s">
        <v>55</v>
      </c>
      <c r="AD7">
        <f>F24</f>
        <v>0</v>
      </c>
      <c r="AE7" s="6" t="s">
        <v>1686</v>
      </c>
    </row>
    <row r="8" spans="4:41" x14ac:dyDescent="0.35">
      <c r="D8" s="29" t="s">
        <v>0</v>
      </c>
      <c r="AA8" t="s">
        <v>176</v>
      </c>
      <c r="AB8" t="s">
        <v>57</v>
      </c>
      <c r="AD8">
        <f>F25</f>
        <v>0</v>
      </c>
      <c r="AE8" s="6" t="s">
        <v>1686</v>
      </c>
    </row>
    <row r="9" spans="4:41" x14ac:dyDescent="0.35">
      <c r="D9" s="7" t="str">
        <f>Admin!D3</f>
        <v>Version 4.0</v>
      </c>
      <c r="AA9" t="s">
        <v>181</v>
      </c>
      <c r="AB9" t="s">
        <v>59</v>
      </c>
      <c r="AD9">
        <f>F26</f>
        <v>0</v>
      </c>
      <c r="AE9" s="6" t="s">
        <v>1686</v>
      </c>
    </row>
    <row r="10" spans="4:41" x14ac:dyDescent="0.35">
      <c r="D10" s="7"/>
      <c r="AA10" t="s">
        <v>186</v>
      </c>
      <c r="AB10" t="s">
        <v>14</v>
      </c>
      <c r="AD10">
        <f>F28</f>
        <v>0</v>
      </c>
      <c r="AE10" s="6" t="s">
        <v>1686</v>
      </c>
    </row>
    <row r="11" spans="4:41" x14ac:dyDescent="0.35">
      <c r="AA11" t="s">
        <v>189</v>
      </c>
      <c r="AB11" t="s">
        <v>190</v>
      </c>
      <c r="AD11">
        <f>F29</f>
        <v>0</v>
      </c>
      <c r="AE11" s="6" t="s">
        <v>1686</v>
      </c>
    </row>
    <row r="12" spans="4:41" x14ac:dyDescent="0.35">
      <c r="AA12" t="s">
        <v>195</v>
      </c>
      <c r="AB12" t="s">
        <v>15</v>
      </c>
      <c r="AD12">
        <f>F30</f>
        <v>0</v>
      </c>
      <c r="AE12" s="6" t="s">
        <v>1686</v>
      </c>
    </row>
    <row r="13" spans="4:41" x14ac:dyDescent="0.35">
      <c r="D13" s="85" t="s">
        <v>2</v>
      </c>
      <c r="E13" s="85"/>
      <c r="F13" s="19" t="s">
        <v>3</v>
      </c>
      <c r="K13" s="88" t="s">
        <v>1829</v>
      </c>
      <c r="L13" s="88"/>
      <c r="AA13" t="s">
        <v>22</v>
      </c>
      <c r="AB13" t="s">
        <v>11</v>
      </c>
      <c r="AC13">
        <f>IF(F18&gt;0,60,0)+IF(F19&gt;0,12,0)+IF(F20&gt;0,12,0)</f>
        <v>0</v>
      </c>
      <c r="AD13">
        <f>IF(F22="Ja",AC13*$AD$3,0)</f>
        <v>0</v>
      </c>
      <c r="AE13" s="6" t="s">
        <v>1687</v>
      </c>
    </row>
    <row r="14" spans="4:41" x14ac:dyDescent="0.35">
      <c r="D14" s="86" t="s">
        <v>1693</v>
      </c>
      <c r="E14" s="87"/>
      <c r="F14" s="22"/>
      <c r="K14" s="8" t="s">
        <v>1830</v>
      </c>
      <c r="L14" s="8" t="s">
        <v>1688</v>
      </c>
    </row>
    <row r="15" spans="4:41" x14ac:dyDescent="0.35">
      <c r="K15" s="6"/>
      <c r="L15" s="6"/>
    </row>
    <row r="16" spans="4:41" x14ac:dyDescent="0.35">
      <c r="F16" t="s">
        <v>1683</v>
      </c>
      <c r="K16" s="6"/>
      <c r="L16" s="6"/>
    </row>
    <row r="17" spans="4:12" x14ac:dyDescent="0.35">
      <c r="F17" s="19" t="s">
        <v>5</v>
      </c>
      <c r="K17" s="6"/>
      <c r="L17" s="6"/>
    </row>
    <row r="18" spans="4:12" ht="29" x14ac:dyDescent="0.35">
      <c r="D18" s="19" t="s">
        <v>6</v>
      </c>
      <c r="E18" s="23" t="s">
        <v>8</v>
      </c>
      <c r="F18" s="24"/>
      <c r="K18" s="9">
        <v>5</v>
      </c>
      <c r="L18" s="10" t="s">
        <v>1831</v>
      </c>
    </row>
    <row r="19" spans="4:12" ht="29" x14ac:dyDescent="0.35">
      <c r="D19" s="25" t="s">
        <v>7</v>
      </c>
      <c r="E19" s="23" t="s">
        <v>8</v>
      </c>
      <c r="F19" s="24"/>
      <c r="K19" s="9" t="s">
        <v>495</v>
      </c>
      <c r="L19" s="10" t="s">
        <v>1832</v>
      </c>
    </row>
    <row r="20" spans="4:12" ht="29" x14ac:dyDescent="0.35">
      <c r="D20" s="19" t="s">
        <v>9</v>
      </c>
      <c r="E20" s="26" t="s">
        <v>8</v>
      </c>
      <c r="F20" s="24"/>
      <c r="K20" s="9" t="s">
        <v>495</v>
      </c>
      <c r="L20" s="10" t="s">
        <v>1832</v>
      </c>
    </row>
    <row r="21" spans="4:12" x14ac:dyDescent="0.35">
      <c r="K21" s="11"/>
      <c r="L21" s="6"/>
    </row>
    <row r="22" spans="4:12" ht="43.5" x14ac:dyDescent="0.35">
      <c r="D22" s="72" t="s">
        <v>10</v>
      </c>
      <c r="E22" s="73" t="s">
        <v>11</v>
      </c>
      <c r="F22" s="74"/>
      <c r="K22" s="9" t="s">
        <v>554</v>
      </c>
      <c r="L22" s="12"/>
    </row>
    <row r="23" spans="4:12" x14ac:dyDescent="0.35">
      <c r="K23" s="11"/>
      <c r="L23" s="6"/>
    </row>
    <row r="24" spans="4:12" x14ac:dyDescent="0.35">
      <c r="D24" s="19" t="s">
        <v>1737</v>
      </c>
      <c r="E24" s="27" t="s">
        <v>55</v>
      </c>
      <c r="F24" s="28"/>
      <c r="K24" s="9" t="s">
        <v>1833</v>
      </c>
      <c r="L24" s="10"/>
    </row>
    <row r="25" spans="4:12" x14ac:dyDescent="0.35">
      <c r="D25" s="19" t="s">
        <v>1738</v>
      </c>
      <c r="E25" s="27" t="s">
        <v>57</v>
      </c>
      <c r="F25" s="28"/>
      <c r="K25" s="9" t="s">
        <v>1834</v>
      </c>
      <c r="L25" s="10"/>
    </row>
    <row r="26" spans="4:12" x14ac:dyDescent="0.35">
      <c r="D26" s="19" t="s">
        <v>1739</v>
      </c>
      <c r="E26" s="27" t="s">
        <v>59</v>
      </c>
      <c r="F26" s="28"/>
      <c r="K26" s="9" t="s">
        <v>1835</v>
      </c>
      <c r="L26" s="10"/>
    </row>
    <row r="27" spans="4:12" x14ac:dyDescent="0.35">
      <c r="K27" s="11"/>
      <c r="L27" s="6"/>
    </row>
    <row r="28" spans="4:12" ht="15" customHeight="1" x14ac:dyDescent="0.35">
      <c r="D28" s="19" t="s">
        <v>12</v>
      </c>
      <c r="E28" s="27" t="s">
        <v>14</v>
      </c>
      <c r="F28" s="28"/>
      <c r="K28" s="9" t="s">
        <v>564</v>
      </c>
      <c r="L28" s="10" t="s">
        <v>1837</v>
      </c>
    </row>
    <row r="29" spans="4:12" x14ac:dyDescent="0.35">
      <c r="D29" s="19" t="s">
        <v>13</v>
      </c>
      <c r="E29" s="27" t="s">
        <v>190</v>
      </c>
      <c r="F29" s="28"/>
      <c r="K29" s="9" t="s">
        <v>564</v>
      </c>
      <c r="L29" s="10" t="s">
        <v>1837</v>
      </c>
    </row>
    <row r="30" spans="4:12" x14ac:dyDescent="0.35">
      <c r="D30" s="19" t="s">
        <v>1736</v>
      </c>
      <c r="E30" s="27" t="s">
        <v>15</v>
      </c>
      <c r="F30" s="28"/>
      <c r="K30" s="9" t="s">
        <v>564</v>
      </c>
      <c r="L30" s="10" t="s">
        <v>1837</v>
      </c>
    </row>
    <row r="34" spans="4:12" x14ac:dyDescent="0.35">
      <c r="D34" s="6" t="s">
        <v>1861</v>
      </c>
    </row>
    <row r="35" spans="4:12" x14ac:dyDescent="0.35">
      <c r="D35" s="89"/>
      <c r="E35" s="89"/>
      <c r="F35" s="89"/>
      <c r="G35" s="89"/>
      <c r="H35" s="89"/>
      <c r="I35" s="89"/>
      <c r="J35" s="89"/>
      <c r="K35" s="89"/>
      <c r="L35" s="89"/>
    </row>
    <row r="36" spans="4:12" x14ac:dyDescent="0.35">
      <c r="D36" s="89"/>
      <c r="E36" s="89"/>
      <c r="F36" s="89"/>
      <c r="G36" s="89"/>
      <c r="H36" s="89"/>
      <c r="I36" s="89"/>
      <c r="J36" s="89"/>
      <c r="K36" s="89"/>
      <c r="L36" s="89"/>
    </row>
    <row r="37" spans="4:12" x14ac:dyDescent="0.35">
      <c r="D37" s="89"/>
      <c r="E37" s="89"/>
      <c r="F37" s="89"/>
      <c r="G37" s="89"/>
      <c r="H37" s="89"/>
      <c r="I37" s="89"/>
      <c r="J37" s="89"/>
      <c r="K37" s="89"/>
      <c r="L37" s="89"/>
    </row>
    <row r="38" spans="4:12" x14ac:dyDescent="0.35">
      <c r="D38" s="89"/>
      <c r="E38" s="89"/>
      <c r="F38" s="89"/>
      <c r="G38" s="89"/>
      <c r="H38" s="89"/>
      <c r="I38" s="89"/>
      <c r="J38" s="89"/>
      <c r="K38" s="89"/>
      <c r="L38" s="89"/>
    </row>
    <row r="39" spans="4:12" x14ac:dyDescent="0.35">
      <c r="D39" s="89"/>
      <c r="E39" s="89"/>
      <c r="F39" s="89"/>
      <c r="G39" s="89"/>
      <c r="H39" s="89"/>
      <c r="I39" s="89"/>
      <c r="J39" s="89"/>
      <c r="K39" s="89"/>
      <c r="L39" s="89"/>
    </row>
    <row r="40" spans="4:12" x14ac:dyDescent="0.35">
      <c r="D40" s="89"/>
      <c r="E40" s="89"/>
      <c r="F40" s="89"/>
      <c r="G40" s="89"/>
      <c r="H40" s="89"/>
      <c r="I40" s="89"/>
      <c r="J40" s="89"/>
      <c r="K40" s="89"/>
      <c r="L40" s="89"/>
    </row>
    <row r="41" spans="4:12" x14ac:dyDescent="0.35">
      <c r="D41" s="89"/>
      <c r="E41" s="89"/>
      <c r="F41" s="89"/>
      <c r="G41" s="89"/>
      <c r="H41" s="89"/>
      <c r="I41" s="89"/>
      <c r="J41" s="89"/>
      <c r="K41" s="89"/>
      <c r="L41" s="89"/>
    </row>
    <row r="42" spans="4:12" x14ac:dyDescent="0.35">
      <c r="D42" s="89"/>
      <c r="E42" s="89"/>
      <c r="F42" s="89"/>
      <c r="G42" s="89"/>
      <c r="H42" s="89"/>
      <c r="I42" s="89"/>
      <c r="J42" s="89"/>
      <c r="K42" s="89"/>
      <c r="L42" s="89"/>
    </row>
    <row r="43" spans="4:12" x14ac:dyDescent="0.35">
      <c r="D43" s="89"/>
      <c r="E43" s="89"/>
      <c r="F43" s="89"/>
      <c r="G43" s="89"/>
      <c r="H43" s="89"/>
      <c r="I43" s="89"/>
      <c r="J43" s="89"/>
      <c r="K43" s="89"/>
      <c r="L43" s="89"/>
    </row>
    <row r="44" spans="4:12" x14ac:dyDescent="0.35">
      <c r="D44" s="89"/>
      <c r="E44" s="89"/>
      <c r="F44" s="89"/>
      <c r="G44" s="89"/>
      <c r="H44" s="89"/>
      <c r="I44" s="89"/>
      <c r="J44" s="89"/>
      <c r="K44" s="89"/>
      <c r="L44" s="89"/>
    </row>
    <row r="45" spans="4:12" x14ac:dyDescent="0.35">
      <c r="D45" s="89"/>
      <c r="E45" s="89"/>
      <c r="F45" s="89"/>
      <c r="G45" s="89"/>
      <c r="H45" s="89"/>
      <c r="I45" s="89"/>
      <c r="J45" s="89"/>
      <c r="K45" s="89"/>
      <c r="L45" s="89"/>
    </row>
    <row r="46" spans="4:12" x14ac:dyDescent="0.35">
      <c r="D46" s="89"/>
      <c r="E46" s="89"/>
      <c r="F46" s="89"/>
      <c r="G46" s="89"/>
      <c r="H46" s="89"/>
      <c r="I46" s="89"/>
      <c r="J46" s="89"/>
      <c r="K46" s="89"/>
      <c r="L46" s="89"/>
    </row>
    <row r="47" spans="4:12" x14ac:dyDescent="0.35">
      <c r="D47" s="89"/>
      <c r="E47" s="89"/>
      <c r="F47" s="89"/>
      <c r="G47" s="89"/>
      <c r="H47" s="89"/>
      <c r="I47" s="89"/>
      <c r="J47" s="89"/>
      <c r="K47" s="89"/>
      <c r="L47" s="89"/>
    </row>
  </sheetData>
  <sheetProtection algorithmName="SHA-512" hashValue="/ZU0grdm69B5FZVYSQUw/bamqzmnt2vdbrkHGKvj/RpdGf7Q0O9S0UKrptPxuH4XRG9nk08FAycg+t/T6eYS1A==" saltValue="z008B6HycxpniGT4tvteaw==" spinCount="100000" sheet="1" objects="1" scenarios="1"/>
  <mergeCells count="4">
    <mergeCell ref="D13:E13"/>
    <mergeCell ref="D14:E14"/>
    <mergeCell ref="K13:L13"/>
    <mergeCell ref="D35:L47"/>
  </mergeCells>
  <phoneticPr fontId="5" type="noConversion"/>
  <conditionalFormatting sqref="D14 F14 F18:F20 F22 F24:F26 F28:F30">
    <cfRule type="expression" dxfId="20" priority="10">
      <formula>D14&lt;&gt;""</formula>
    </cfRule>
  </conditionalFormatting>
  <dataValidations count="3">
    <dataValidation type="list" allowBlank="1" showInputMessage="1" showErrorMessage="1" sqref="F22" xr:uid="{D5993946-8C65-4BCD-BDCF-A5B7BE661EEF}">
      <formula1>"Ja,Nej"</formula1>
    </dataValidation>
    <dataValidation type="whole" operator="lessThanOrEqual" showInputMessage="1" showErrorMessage="1" errorTitle="Antal tillbehör" error="Du kan enbart välja lika många tillbehör som antal maskiner" sqref="F24:F26 F28:F30" xr:uid="{C5C58CDD-217D-48FF-9A34-86879C7DCD96}">
      <formula1>$F$14</formula1>
    </dataValidation>
    <dataValidation type="whole" errorStyle="information" operator="greaterThanOrEqual" allowBlank="1" showInputMessage="1" showErrorMessage="1" errorTitle="Ändra maskinantal" error="Du har nu valt färre maskiner än valda tillbehör." sqref="F14" xr:uid="{2739DECB-5C64-4DA4-8D0D-ADDC77F83798}">
      <formula1>MAX(F24:F30)</formula1>
    </dataValidation>
  </dataValidations>
  <hyperlinks>
    <hyperlink ref="G2" location="Sammanställning!D26" display="Sammanställning" xr:uid="{3D7EB851-FC0F-4F6B-9B00-46315AC5241E}"/>
  </hyperlinks>
  <pageMargins left="0.7" right="0.7" top="0.75" bottom="0.75" header="0.3" footer="0.3"/>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D164F-8CCA-4826-82C6-9558F424D00A}">
  <sheetPr codeName="Sheet4">
    <tabColor theme="9" tint="0.79998168889431442"/>
    <pageSetUpPr fitToPage="1"/>
  </sheetPr>
  <dimension ref="A2:AP54"/>
  <sheetViews>
    <sheetView showGridLines="0" topLeftCell="B1" zoomScale="85" zoomScaleNormal="85" workbookViewId="0">
      <selection activeCell="B1" sqref="B1"/>
    </sheetView>
  </sheetViews>
  <sheetFormatPr defaultColWidth="8.81640625" defaultRowHeight="14.5" outlineLevelCol="1" x14ac:dyDescent="0.35"/>
  <cols>
    <col min="1" max="1" width="4.54296875" hidden="1" customWidth="1"/>
    <col min="2" max="3" width="4.54296875" customWidth="1"/>
    <col min="4" max="4" width="25.54296875" customWidth="1"/>
    <col min="5" max="5" width="35.54296875" customWidth="1"/>
    <col min="6" max="9" width="22.453125" customWidth="1"/>
    <col min="10" max="10" width="2.453125" customWidth="1"/>
    <col min="11" max="11" width="8.54296875" customWidth="1"/>
    <col min="12" max="12" width="26.54296875" bestFit="1" customWidth="1"/>
    <col min="13" max="19" width="2.453125" customWidth="1"/>
    <col min="20" max="25" width="1.453125" customWidth="1"/>
    <col min="26" max="26" width="9.453125" hidden="1" customWidth="1" outlineLevel="1"/>
    <col min="27" max="27" width="12.1796875" hidden="1" customWidth="1" outlineLevel="1"/>
    <col min="28" max="28" width="46.453125" hidden="1" customWidth="1" outlineLevel="1"/>
    <col min="29" max="29" width="6" hidden="1" customWidth="1" outlineLevel="1"/>
    <col min="30" max="30" width="17.453125" style="21" hidden="1" customWidth="1" outlineLevel="1"/>
    <col min="31" max="31" width="32.453125" hidden="1" customWidth="1" outlineLevel="1"/>
    <col min="32" max="33" width="8.81640625" hidden="1" customWidth="1" outlineLevel="1"/>
    <col min="34" max="34" width="22" hidden="1" customWidth="1" outlineLevel="1"/>
    <col min="35" max="41" width="8.81640625" hidden="1" customWidth="1" outlineLevel="1"/>
    <col min="42" max="42" width="9.1796875" customWidth="1" collapsed="1"/>
  </cols>
  <sheetData>
    <row r="2" spans="4:41" x14ac:dyDescent="0.35">
      <c r="G2" s="18" t="s">
        <v>1822</v>
      </c>
      <c r="Z2" s="19" t="s">
        <v>1780</v>
      </c>
      <c r="AA2" s="19" t="s">
        <v>1680</v>
      </c>
      <c r="AB2" s="19" t="s">
        <v>1681</v>
      </c>
      <c r="AC2" s="19" t="s">
        <v>1682</v>
      </c>
      <c r="AD2" s="55" t="s">
        <v>3</v>
      </c>
      <c r="AE2" s="19" t="s">
        <v>1688</v>
      </c>
      <c r="AH2" s="75" t="s">
        <v>1823</v>
      </c>
      <c r="AI2" s="76">
        <f>$F$14</f>
        <v>0</v>
      </c>
      <c r="AN2" s="19" t="s">
        <v>6</v>
      </c>
      <c r="AO2">
        <f>IF(SUM(F18:I18)&gt;0,5,0)</f>
        <v>0</v>
      </c>
    </row>
    <row r="3" spans="4:41" x14ac:dyDescent="0.35">
      <c r="Z3" t="s">
        <v>1781</v>
      </c>
      <c r="AA3" t="s">
        <v>234</v>
      </c>
      <c r="AB3" t="s">
        <v>235</v>
      </c>
      <c r="AD3" s="21">
        <f>F14</f>
        <v>0</v>
      </c>
      <c r="AE3" s="6" t="s">
        <v>1684</v>
      </c>
      <c r="AH3" s="75" t="s">
        <v>1824</v>
      </c>
      <c r="AI3" s="77">
        <f>$F$28+$F$29</f>
        <v>0</v>
      </c>
      <c r="AN3" s="19" t="s">
        <v>7</v>
      </c>
      <c r="AO3">
        <f>IF(SUM(F19:I19)&gt;0,1,0)</f>
        <v>0</v>
      </c>
    </row>
    <row r="4" spans="4:41" x14ac:dyDescent="0.35">
      <c r="AA4" t="s">
        <v>239</v>
      </c>
      <c r="AB4" t="s">
        <v>1747</v>
      </c>
      <c r="AC4">
        <f>12*5</f>
        <v>60</v>
      </c>
      <c r="AD4" s="21">
        <f>$F18*$AC4*AD$3</f>
        <v>0</v>
      </c>
      <c r="AE4" s="6" t="s">
        <v>1685</v>
      </c>
      <c r="AN4" s="19" t="s">
        <v>9</v>
      </c>
      <c r="AO4">
        <f>IF(SUM(F20:I20)&gt;0,1,0)</f>
        <v>0</v>
      </c>
    </row>
    <row r="5" spans="4:41" x14ac:dyDescent="0.35">
      <c r="AA5" t="s">
        <v>242</v>
      </c>
      <c r="AB5" t="s">
        <v>1748</v>
      </c>
      <c r="AC5">
        <f>12*5</f>
        <v>60</v>
      </c>
      <c r="AD5" s="21">
        <f>$G18*$AC5*AD$3</f>
        <v>0</v>
      </c>
      <c r="AE5" s="6" t="s">
        <v>1685</v>
      </c>
      <c r="AH5" s="75" t="s">
        <v>1823</v>
      </c>
      <c r="AI5" s="76">
        <f>$F$14</f>
        <v>0</v>
      </c>
    </row>
    <row r="6" spans="4:41" x14ac:dyDescent="0.35">
      <c r="AA6" t="s">
        <v>246</v>
      </c>
      <c r="AB6" t="s">
        <v>1749</v>
      </c>
      <c r="AC6">
        <v>12</v>
      </c>
      <c r="AD6" s="21">
        <f>$F19*$AC6*AD$3</f>
        <v>0</v>
      </c>
      <c r="AE6" s="6" t="s">
        <v>1685</v>
      </c>
      <c r="AH6" s="75" t="s">
        <v>1825</v>
      </c>
      <c r="AI6" s="77">
        <f>F33+F34</f>
        <v>0</v>
      </c>
    </row>
    <row r="7" spans="4:41" x14ac:dyDescent="0.35">
      <c r="D7" s="29" t="s">
        <v>1</v>
      </c>
      <c r="AA7" t="s">
        <v>249</v>
      </c>
      <c r="AB7" t="s">
        <v>1750</v>
      </c>
      <c r="AC7">
        <v>12</v>
      </c>
      <c r="AD7" s="21">
        <f>$G19*$AC7*AD$3</f>
        <v>0</v>
      </c>
      <c r="AE7" s="6" t="s">
        <v>1685</v>
      </c>
    </row>
    <row r="8" spans="4:41" x14ac:dyDescent="0.35">
      <c r="D8" s="29" t="s">
        <v>0</v>
      </c>
      <c r="AA8" t="s">
        <v>253</v>
      </c>
      <c r="AB8" t="s">
        <v>1751</v>
      </c>
      <c r="AC8">
        <v>12</v>
      </c>
      <c r="AD8" s="21">
        <f>$F20*$AC8*AD$3</f>
        <v>0</v>
      </c>
      <c r="AE8" s="6" t="s">
        <v>1685</v>
      </c>
    </row>
    <row r="9" spans="4:41" x14ac:dyDescent="0.35">
      <c r="D9" s="7" t="str">
        <f>Admin!D3</f>
        <v>Version 4.0</v>
      </c>
      <c r="AA9" t="s">
        <v>256</v>
      </c>
      <c r="AB9" t="s">
        <v>1752</v>
      </c>
      <c r="AC9">
        <v>12</v>
      </c>
      <c r="AD9" s="21">
        <f>$G20*$AC9*AD$3</f>
        <v>0</v>
      </c>
      <c r="AE9" s="6" t="s">
        <v>1685</v>
      </c>
    </row>
    <row r="10" spans="4:41" x14ac:dyDescent="0.35">
      <c r="D10" s="7"/>
      <c r="AA10" t="s">
        <v>260</v>
      </c>
      <c r="AB10" t="s">
        <v>55</v>
      </c>
      <c r="AD10" s="21">
        <f>F24</f>
        <v>0</v>
      </c>
      <c r="AE10" s="6" t="s">
        <v>1686</v>
      </c>
    </row>
    <row r="11" spans="4:41" x14ac:dyDescent="0.35">
      <c r="AA11" t="s">
        <v>263</v>
      </c>
      <c r="AB11" t="s">
        <v>57</v>
      </c>
      <c r="AD11" s="21">
        <f>F25</f>
        <v>0</v>
      </c>
      <c r="AE11" s="6" t="s">
        <v>1686</v>
      </c>
    </row>
    <row r="12" spans="4:41" x14ac:dyDescent="0.35">
      <c r="AA12" t="s">
        <v>266</v>
      </c>
      <c r="AB12" t="s">
        <v>59</v>
      </c>
      <c r="AD12" s="21">
        <f>F26</f>
        <v>0</v>
      </c>
      <c r="AE12" s="6" t="s">
        <v>1686</v>
      </c>
    </row>
    <row r="13" spans="4:41" x14ac:dyDescent="0.35">
      <c r="D13" s="85" t="s">
        <v>2</v>
      </c>
      <c r="E13" s="85"/>
      <c r="F13" s="19" t="s">
        <v>3</v>
      </c>
      <c r="K13" s="88" t="s">
        <v>1829</v>
      </c>
      <c r="L13" s="88"/>
      <c r="AA13" t="s">
        <v>269</v>
      </c>
      <c r="AB13" t="s">
        <v>270</v>
      </c>
      <c r="AD13" s="21">
        <f>F28</f>
        <v>0</v>
      </c>
      <c r="AE13" s="6" t="s">
        <v>1686</v>
      </c>
    </row>
    <row r="14" spans="4:41" x14ac:dyDescent="0.35">
      <c r="D14" s="86" t="s">
        <v>1694</v>
      </c>
      <c r="E14" s="87"/>
      <c r="F14" s="22"/>
      <c r="K14" s="8" t="s">
        <v>1830</v>
      </c>
      <c r="L14" s="8" t="s">
        <v>1688</v>
      </c>
      <c r="AA14" t="s">
        <v>275</v>
      </c>
      <c r="AB14" t="s">
        <v>276</v>
      </c>
      <c r="AD14" s="21">
        <f t="shared" ref="AD14:AD22" si="0">F29</f>
        <v>0</v>
      </c>
      <c r="AE14" s="6" t="s">
        <v>1686</v>
      </c>
    </row>
    <row r="15" spans="4:41" x14ac:dyDescent="0.35">
      <c r="K15" s="6"/>
      <c r="L15" s="6"/>
      <c r="AA15" t="s">
        <v>280</v>
      </c>
      <c r="AB15" t="s">
        <v>281</v>
      </c>
      <c r="AD15" s="21">
        <f t="shared" si="0"/>
        <v>0</v>
      </c>
      <c r="AE15" s="6" t="s">
        <v>1686</v>
      </c>
    </row>
    <row r="16" spans="4:41" x14ac:dyDescent="0.35">
      <c r="F16" t="s">
        <v>1683</v>
      </c>
      <c r="K16" s="6"/>
      <c r="L16" s="6"/>
      <c r="AA16" t="s">
        <v>286</v>
      </c>
      <c r="AB16" t="s">
        <v>287</v>
      </c>
      <c r="AD16" s="21">
        <f t="shared" si="0"/>
        <v>0</v>
      </c>
      <c r="AE16" s="6" t="s">
        <v>1686</v>
      </c>
    </row>
    <row r="17" spans="4:31" x14ac:dyDescent="0.35">
      <c r="F17" s="19" t="s">
        <v>5</v>
      </c>
      <c r="G17" s="19" t="s">
        <v>48</v>
      </c>
      <c r="K17" s="6"/>
      <c r="L17" s="6"/>
      <c r="AA17" t="s">
        <v>291</v>
      </c>
      <c r="AB17" t="s">
        <v>292</v>
      </c>
      <c r="AD17" s="21">
        <f t="shared" si="0"/>
        <v>0</v>
      </c>
      <c r="AE17" s="6" t="s">
        <v>1686</v>
      </c>
    </row>
    <row r="18" spans="4:31" ht="29" x14ac:dyDescent="0.35">
      <c r="D18" s="19" t="s">
        <v>6</v>
      </c>
      <c r="E18" s="23" t="s">
        <v>8</v>
      </c>
      <c r="F18" s="24"/>
      <c r="G18" s="24"/>
      <c r="K18" s="9">
        <v>5</v>
      </c>
      <c r="L18" s="10" t="s">
        <v>1831</v>
      </c>
      <c r="AA18" t="s">
        <v>297</v>
      </c>
      <c r="AB18" t="s">
        <v>298</v>
      </c>
      <c r="AD18" s="21">
        <f t="shared" si="0"/>
        <v>0</v>
      </c>
      <c r="AE18" s="6" t="s">
        <v>1686</v>
      </c>
    </row>
    <row r="19" spans="4:31" ht="29" x14ac:dyDescent="0.35">
      <c r="D19" s="25" t="s">
        <v>7</v>
      </c>
      <c r="E19" s="23" t="s">
        <v>8</v>
      </c>
      <c r="F19" s="24"/>
      <c r="G19" s="24"/>
      <c r="K19" s="9" t="s">
        <v>495</v>
      </c>
      <c r="L19" s="10" t="s">
        <v>1832</v>
      </c>
      <c r="AA19" t="s">
        <v>303</v>
      </c>
      <c r="AB19" t="s">
        <v>304</v>
      </c>
      <c r="AD19" s="21">
        <f t="shared" si="0"/>
        <v>0</v>
      </c>
      <c r="AE19" s="6" t="s">
        <v>1686</v>
      </c>
    </row>
    <row r="20" spans="4:31" ht="29" x14ac:dyDescent="0.35">
      <c r="D20" s="19" t="s">
        <v>9</v>
      </c>
      <c r="E20" s="26" t="s">
        <v>8</v>
      </c>
      <c r="F20" s="24"/>
      <c r="G20" s="24"/>
      <c r="K20" s="9" t="s">
        <v>495</v>
      </c>
      <c r="L20" s="10" t="s">
        <v>1832</v>
      </c>
      <c r="AA20" t="s">
        <v>309</v>
      </c>
      <c r="AB20" t="s">
        <v>310</v>
      </c>
      <c r="AD20" s="21">
        <f t="shared" si="0"/>
        <v>0</v>
      </c>
      <c r="AE20" s="6" t="s">
        <v>1686</v>
      </c>
    </row>
    <row r="21" spans="4:31" x14ac:dyDescent="0.35">
      <c r="K21" s="11"/>
      <c r="L21" s="6"/>
      <c r="AA21" t="s">
        <v>315</v>
      </c>
      <c r="AB21" t="s">
        <v>15</v>
      </c>
      <c r="AD21" s="21">
        <f t="shared" si="0"/>
        <v>0</v>
      </c>
      <c r="AE21" s="6" t="s">
        <v>1686</v>
      </c>
    </row>
    <row r="22" spans="4:31" ht="43.5" x14ac:dyDescent="0.35">
      <c r="D22" s="72" t="s">
        <v>10</v>
      </c>
      <c r="E22" s="73" t="s">
        <v>11</v>
      </c>
      <c r="F22" s="74"/>
      <c r="K22" s="9" t="s">
        <v>554</v>
      </c>
      <c r="L22" s="12"/>
      <c r="AA22" t="s">
        <v>319</v>
      </c>
      <c r="AB22" t="s">
        <v>320</v>
      </c>
      <c r="AD22" s="21">
        <f t="shared" si="0"/>
        <v>0</v>
      </c>
      <c r="AE22" s="6" t="s">
        <v>1686</v>
      </c>
    </row>
    <row r="23" spans="4:31" x14ac:dyDescent="0.35">
      <c r="K23" s="11"/>
      <c r="L23" s="6"/>
      <c r="AA23" t="s">
        <v>22</v>
      </c>
      <c r="AB23" t="s">
        <v>11</v>
      </c>
      <c r="AC23">
        <f>IF(F18&gt;0,60,0)+IF(F19&gt;0,12,0)+IF(F20&gt;0,12,0)</f>
        <v>0</v>
      </c>
      <c r="AD23" s="21">
        <f>IF(F22="Ja",AC23*$AD$3,0)</f>
        <v>0</v>
      </c>
      <c r="AE23" s="6" t="s">
        <v>1687</v>
      </c>
    </row>
    <row r="24" spans="4:31" x14ac:dyDescent="0.35">
      <c r="D24" s="19" t="s">
        <v>1737</v>
      </c>
      <c r="E24" s="27" t="s">
        <v>55</v>
      </c>
      <c r="F24" s="28"/>
      <c r="K24" s="9" t="s">
        <v>1833</v>
      </c>
      <c r="L24" s="10"/>
    </row>
    <row r="25" spans="4:31" x14ac:dyDescent="0.35">
      <c r="D25" s="19" t="s">
        <v>1738</v>
      </c>
      <c r="E25" s="27" t="s">
        <v>57</v>
      </c>
      <c r="F25" s="28"/>
      <c r="K25" s="9" t="s">
        <v>1834</v>
      </c>
      <c r="L25" s="10"/>
    </row>
    <row r="26" spans="4:31" x14ac:dyDescent="0.35">
      <c r="D26" s="19" t="s">
        <v>1739</v>
      </c>
      <c r="E26" s="27" t="s">
        <v>59</v>
      </c>
      <c r="F26" s="28"/>
      <c r="K26" s="9" t="s">
        <v>1835</v>
      </c>
      <c r="L26" s="10"/>
    </row>
    <row r="27" spans="4:31" x14ac:dyDescent="0.35">
      <c r="K27" s="11"/>
      <c r="L27" s="6"/>
    </row>
    <row r="28" spans="4:31" ht="30" customHeight="1" x14ac:dyDescent="0.35">
      <c r="D28" s="19" t="s">
        <v>12</v>
      </c>
      <c r="E28" s="27" t="s">
        <v>270</v>
      </c>
      <c r="F28" s="28"/>
      <c r="K28" s="9" t="s">
        <v>564</v>
      </c>
      <c r="L28" s="90" t="s">
        <v>1838</v>
      </c>
    </row>
    <row r="29" spans="4:31" ht="29" x14ac:dyDescent="0.35">
      <c r="D29" s="19" t="s">
        <v>13</v>
      </c>
      <c r="E29" s="27" t="s">
        <v>276</v>
      </c>
      <c r="F29" s="28"/>
      <c r="K29" s="9" t="s">
        <v>564</v>
      </c>
      <c r="L29" s="91"/>
    </row>
    <row r="30" spans="4:31" x14ac:dyDescent="0.35">
      <c r="D30" s="19" t="s">
        <v>1736</v>
      </c>
      <c r="E30" s="27" t="s">
        <v>281</v>
      </c>
      <c r="F30" s="28"/>
      <c r="K30" s="9" t="s">
        <v>564</v>
      </c>
      <c r="L30" s="91"/>
    </row>
    <row r="31" spans="4:31" x14ac:dyDescent="0.35">
      <c r="D31" s="19" t="s">
        <v>1740</v>
      </c>
      <c r="E31" s="27" t="s">
        <v>287</v>
      </c>
      <c r="F31" s="28"/>
      <c r="K31" s="9" t="s">
        <v>564</v>
      </c>
      <c r="L31" s="91"/>
    </row>
    <row r="32" spans="4:31" x14ac:dyDescent="0.35">
      <c r="D32" s="19" t="s">
        <v>1741</v>
      </c>
      <c r="E32" s="27" t="s">
        <v>292</v>
      </c>
      <c r="F32" s="28"/>
      <c r="K32" s="9" t="s">
        <v>564</v>
      </c>
      <c r="L32" s="91"/>
    </row>
    <row r="33" spans="4:12" x14ac:dyDescent="0.35">
      <c r="D33" s="19" t="s">
        <v>1742</v>
      </c>
      <c r="E33" s="27" t="s">
        <v>298</v>
      </c>
      <c r="F33" s="28"/>
      <c r="K33" s="9" t="s">
        <v>564</v>
      </c>
      <c r="L33" s="91"/>
    </row>
    <row r="34" spans="4:12" x14ac:dyDescent="0.35">
      <c r="D34" s="19" t="s">
        <v>1743</v>
      </c>
      <c r="E34" s="27" t="s">
        <v>304</v>
      </c>
      <c r="F34" s="28"/>
      <c r="K34" s="9" t="s">
        <v>564</v>
      </c>
      <c r="L34" s="91"/>
    </row>
    <row r="35" spans="4:12" x14ac:dyDescent="0.35">
      <c r="D35" s="19" t="s">
        <v>1744</v>
      </c>
      <c r="E35" s="27" t="s">
        <v>310</v>
      </c>
      <c r="F35" s="28"/>
      <c r="K35" s="9" t="s">
        <v>564</v>
      </c>
      <c r="L35" s="91"/>
    </row>
    <row r="36" spans="4:12" x14ac:dyDescent="0.35">
      <c r="D36" s="19" t="s">
        <v>1745</v>
      </c>
      <c r="E36" s="27" t="s">
        <v>15</v>
      </c>
      <c r="F36" s="28"/>
      <c r="K36" s="9" t="s">
        <v>564</v>
      </c>
      <c r="L36" s="91"/>
    </row>
    <row r="37" spans="4:12" ht="29" x14ac:dyDescent="0.35">
      <c r="D37" s="19" t="s">
        <v>1746</v>
      </c>
      <c r="E37" s="27" t="s">
        <v>320</v>
      </c>
      <c r="F37" s="28"/>
      <c r="K37" s="9" t="s">
        <v>564</v>
      </c>
      <c r="L37" s="92"/>
    </row>
    <row r="41" spans="4:12" x14ac:dyDescent="0.35">
      <c r="D41" s="6" t="s">
        <v>1861</v>
      </c>
    </row>
    <row r="42" spans="4:12" x14ac:dyDescent="0.35">
      <c r="D42" s="89"/>
      <c r="E42" s="89"/>
      <c r="F42" s="89"/>
      <c r="G42" s="89"/>
      <c r="H42" s="89"/>
      <c r="I42" s="89"/>
      <c r="J42" s="89"/>
      <c r="K42" s="89"/>
      <c r="L42" s="89"/>
    </row>
    <row r="43" spans="4:12" x14ac:dyDescent="0.35">
      <c r="D43" s="89"/>
      <c r="E43" s="89"/>
      <c r="F43" s="89"/>
      <c r="G43" s="89"/>
      <c r="H43" s="89"/>
      <c r="I43" s="89"/>
      <c r="J43" s="89"/>
      <c r="K43" s="89"/>
      <c r="L43" s="89"/>
    </row>
    <row r="44" spans="4:12" x14ac:dyDescent="0.35">
      <c r="D44" s="89"/>
      <c r="E44" s="89"/>
      <c r="F44" s="89"/>
      <c r="G44" s="89"/>
      <c r="H44" s="89"/>
      <c r="I44" s="89"/>
      <c r="J44" s="89"/>
      <c r="K44" s="89"/>
      <c r="L44" s="89"/>
    </row>
    <row r="45" spans="4:12" x14ac:dyDescent="0.35">
      <c r="D45" s="89"/>
      <c r="E45" s="89"/>
      <c r="F45" s="89"/>
      <c r="G45" s="89"/>
      <c r="H45" s="89"/>
      <c r="I45" s="89"/>
      <c r="J45" s="89"/>
      <c r="K45" s="89"/>
      <c r="L45" s="89"/>
    </row>
    <row r="46" spans="4:12" x14ac:dyDescent="0.35">
      <c r="D46" s="89"/>
      <c r="E46" s="89"/>
      <c r="F46" s="89"/>
      <c r="G46" s="89"/>
      <c r="H46" s="89"/>
      <c r="I46" s="89"/>
      <c r="J46" s="89"/>
      <c r="K46" s="89"/>
      <c r="L46" s="89"/>
    </row>
    <row r="47" spans="4:12" x14ac:dyDescent="0.35">
      <c r="D47" s="89"/>
      <c r="E47" s="89"/>
      <c r="F47" s="89"/>
      <c r="G47" s="89"/>
      <c r="H47" s="89"/>
      <c r="I47" s="89"/>
      <c r="J47" s="89"/>
      <c r="K47" s="89"/>
      <c r="L47" s="89"/>
    </row>
    <row r="48" spans="4:12" x14ac:dyDescent="0.35">
      <c r="D48" s="89"/>
      <c r="E48" s="89"/>
      <c r="F48" s="89"/>
      <c r="G48" s="89"/>
      <c r="H48" s="89"/>
      <c r="I48" s="89"/>
      <c r="J48" s="89"/>
      <c r="K48" s="89"/>
      <c r="L48" s="89"/>
    </row>
    <row r="49" spans="4:12" x14ac:dyDescent="0.35">
      <c r="D49" s="89"/>
      <c r="E49" s="89"/>
      <c r="F49" s="89"/>
      <c r="G49" s="89"/>
      <c r="H49" s="89"/>
      <c r="I49" s="89"/>
      <c r="J49" s="89"/>
      <c r="K49" s="89"/>
      <c r="L49" s="89"/>
    </row>
    <row r="50" spans="4:12" x14ac:dyDescent="0.35">
      <c r="D50" s="89"/>
      <c r="E50" s="89"/>
      <c r="F50" s="89"/>
      <c r="G50" s="89"/>
      <c r="H50" s="89"/>
      <c r="I50" s="89"/>
      <c r="J50" s="89"/>
      <c r="K50" s="89"/>
      <c r="L50" s="89"/>
    </row>
    <row r="51" spans="4:12" x14ac:dyDescent="0.35">
      <c r="D51" s="89"/>
      <c r="E51" s="89"/>
      <c r="F51" s="89"/>
      <c r="G51" s="89"/>
      <c r="H51" s="89"/>
      <c r="I51" s="89"/>
      <c r="J51" s="89"/>
      <c r="K51" s="89"/>
      <c r="L51" s="89"/>
    </row>
    <row r="52" spans="4:12" x14ac:dyDescent="0.35">
      <c r="D52" s="89"/>
      <c r="E52" s="89"/>
      <c r="F52" s="89"/>
      <c r="G52" s="89"/>
      <c r="H52" s="89"/>
      <c r="I52" s="89"/>
      <c r="J52" s="89"/>
      <c r="K52" s="89"/>
      <c r="L52" s="89"/>
    </row>
    <row r="53" spans="4:12" x14ac:dyDescent="0.35">
      <c r="D53" s="89"/>
      <c r="E53" s="89"/>
      <c r="F53" s="89"/>
      <c r="G53" s="89"/>
      <c r="H53" s="89"/>
      <c r="I53" s="89"/>
      <c r="J53" s="89"/>
      <c r="K53" s="89"/>
      <c r="L53" s="89"/>
    </row>
    <row r="54" spans="4:12" x14ac:dyDescent="0.35">
      <c r="D54" s="89"/>
      <c r="E54" s="89"/>
      <c r="F54" s="89"/>
      <c r="G54" s="89"/>
      <c r="H54" s="89"/>
      <c r="I54" s="89"/>
      <c r="J54" s="89"/>
      <c r="K54" s="89"/>
      <c r="L54" s="89"/>
    </row>
  </sheetData>
  <sheetProtection algorithmName="SHA-512" hashValue="i+TMEkImD/yk1erIhP61XX+gBVYA5gXvzxc8cgT78j0UFU2mZA5/cLSOm7bGFHuUmyqX0HysIaSj6akI+vpwpQ==" saltValue="hCDG1BAuLV4+cumzxFNbKw==" spinCount="100000" sheet="1" objects="1" scenarios="1"/>
  <mergeCells count="5">
    <mergeCell ref="D13:E13"/>
    <mergeCell ref="D14:E14"/>
    <mergeCell ref="K13:L13"/>
    <mergeCell ref="L28:L37"/>
    <mergeCell ref="D42:L54"/>
  </mergeCells>
  <phoneticPr fontId="5" type="noConversion"/>
  <conditionalFormatting sqref="D14 F14 F18:G20 F22 F24:F26 F28:F37">
    <cfRule type="expression" dxfId="19" priority="13">
      <formula>D14&lt;&gt;""</formula>
    </cfRule>
  </conditionalFormatting>
  <dataValidations count="7">
    <dataValidation type="list" allowBlank="1" showInputMessage="1" showErrorMessage="1" sqref="F22" xr:uid="{1F2DC79D-E1D5-4B3E-AB5A-37FCC8C98AAE}">
      <formula1>"Ja,Nej"</formula1>
    </dataValidation>
    <dataValidation type="whole" operator="lessThanOrEqual" showInputMessage="1" showErrorMessage="1" errorTitle="Antal tillbehör" error="Du kan enbart välja lika många tillbehör som antal maskiner" sqref="F24:F26 F30:F32 F35:F37" xr:uid="{195A2860-B939-4715-8E4E-5529DB8D5404}">
      <formula1>$F$14</formula1>
    </dataValidation>
    <dataValidation type="whole" operator="lessThanOrEqual" showInputMessage="1" showErrorMessage="1" errorTitle="Antal tillbehör" error="Du kan enbart välja lika många tillbehör som antal maskiner" sqref="F29" xr:uid="{F8E8884E-95FF-47C5-9C88-86EE1743AEEB}">
      <formula1>$F$14-$F$28</formula1>
    </dataValidation>
    <dataValidation type="whole" operator="lessThanOrEqual" showInputMessage="1" showErrorMessage="1" errorTitle="Antal tillbehör" error="Du kan enbart välja lika många tillbehör som antal maskiner" sqref="F28" xr:uid="{224A9BB9-5959-4E0B-9EE3-2E541FAC969F}">
      <formula1>$F$14-$F$29</formula1>
    </dataValidation>
    <dataValidation type="whole" errorStyle="information" operator="greaterThanOrEqual" allowBlank="1" showInputMessage="1" showErrorMessage="1" errorTitle="Ändra maskinantal" error="Du har nu valt färre maskiner än valda tillbehör." sqref="F14" xr:uid="{1F8295AD-ED5A-45A6-A2DE-D100FEB3E7CA}">
      <formula1>MAX(F24:F37)</formula1>
    </dataValidation>
    <dataValidation type="whole" operator="lessThanOrEqual" showInputMessage="1" showErrorMessage="1" errorTitle="Antal tillbehör" error="Du kan enbart välja lika många tillbehör som antal maskiner" sqref="F33" xr:uid="{270A9D35-3ED2-48C2-BFFC-7059E7272CA3}">
      <formula1>$F$14-$F$34</formula1>
    </dataValidation>
    <dataValidation type="whole" operator="lessThanOrEqual" showInputMessage="1" showErrorMessage="1" errorTitle="Antal tillbehör" error="Du kan enbart välja lika många tillbehör som antal maskiner" sqref="F34" xr:uid="{AA19C0AE-4C96-43E8-835C-B5CC058E5063}">
      <formula1>$F$14-$F$33</formula1>
    </dataValidation>
  </dataValidations>
  <hyperlinks>
    <hyperlink ref="G2" location="Sammanställning!D41" display="Sammanställning" xr:uid="{7E9FD6A6-BDA0-4751-8C29-F1C07C5C88E6}"/>
  </hyperlinks>
  <pageMargins left="0.7" right="0.7" top="0.75" bottom="0.75" header="0.3" footer="0.3"/>
  <pageSetup paperSize="9" scale="5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C13E8-5100-4142-BD9F-396AEC497BFC}">
  <sheetPr codeName="Sheet5">
    <tabColor theme="9" tint="0.79998168889431442"/>
    <pageSetUpPr fitToPage="1"/>
  </sheetPr>
  <dimension ref="A2:AP51"/>
  <sheetViews>
    <sheetView showGridLines="0" topLeftCell="B1" zoomScale="85" zoomScaleNormal="85" workbookViewId="0">
      <selection activeCell="B1" sqref="B1"/>
    </sheetView>
  </sheetViews>
  <sheetFormatPr defaultColWidth="8.81640625" defaultRowHeight="14.5" outlineLevelCol="1" x14ac:dyDescent="0.35"/>
  <cols>
    <col min="1" max="1" width="4.54296875" hidden="1" customWidth="1"/>
    <col min="2" max="3" width="4.54296875" customWidth="1"/>
    <col min="4" max="4" width="25.54296875" customWidth="1"/>
    <col min="5" max="5" width="35.54296875" customWidth="1"/>
    <col min="6" max="9" width="22.453125" customWidth="1"/>
    <col min="10" max="10" width="2.453125" customWidth="1"/>
    <col min="11" max="11" width="8.54296875" customWidth="1"/>
    <col min="12" max="12" width="26.54296875" bestFit="1" customWidth="1"/>
    <col min="13" max="19" width="2.453125" customWidth="1"/>
    <col min="20" max="25" width="1.453125" customWidth="1"/>
    <col min="26" max="26" width="9.453125" hidden="1" customWidth="1" outlineLevel="1"/>
    <col min="27" max="27" width="12.1796875" hidden="1" customWidth="1" outlineLevel="1"/>
    <col min="28" max="28" width="46.453125" hidden="1" customWidth="1" outlineLevel="1"/>
    <col min="29" max="29" width="6" hidden="1" customWidth="1" outlineLevel="1"/>
    <col min="30" max="30" width="17.453125" style="21" hidden="1" customWidth="1" outlineLevel="1"/>
    <col min="31" max="31" width="32.453125" hidden="1" customWidth="1" outlineLevel="1"/>
    <col min="32" max="41" width="8.81640625" hidden="1" customWidth="1" outlineLevel="1"/>
    <col min="42" max="42" width="9.1796875" customWidth="1" collapsed="1"/>
  </cols>
  <sheetData>
    <row r="2" spans="4:41" x14ac:dyDescent="0.35">
      <c r="G2" s="18" t="s">
        <v>1822</v>
      </c>
      <c r="Z2" s="19" t="s">
        <v>1780</v>
      </c>
      <c r="AA2" s="19" t="s">
        <v>1680</v>
      </c>
      <c r="AB2" s="19" t="s">
        <v>1681</v>
      </c>
      <c r="AC2" s="19" t="s">
        <v>1682</v>
      </c>
      <c r="AD2" s="55" t="s">
        <v>3</v>
      </c>
      <c r="AE2" s="19" t="s">
        <v>1688</v>
      </c>
      <c r="AN2" s="19" t="s">
        <v>6</v>
      </c>
      <c r="AO2">
        <f>IF(SUM(F18:I18)&gt;0,5,0)</f>
        <v>0</v>
      </c>
    </row>
    <row r="3" spans="4:41" x14ac:dyDescent="0.35">
      <c r="Z3" t="s">
        <v>1781</v>
      </c>
      <c r="AA3" t="s">
        <v>388</v>
      </c>
      <c r="AB3" t="s">
        <v>389</v>
      </c>
      <c r="AD3" s="21">
        <f>F14</f>
        <v>0</v>
      </c>
      <c r="AE3" s="6" t="s">
        <v>1684</v>
      </c>
      <c r="AN3" s="19" t="s">
        <v>7</v>
      </c>
      <c r="AO3">
        <f>IF(SUM(F19:I19)&gt;0,1,0)</f>
        <v>0</v>
      </c>
    </row>
    <row r="4" spans="4:41" x14ac:dyDescent="0.35">
      <c r="AA4" t="s">
        <v>394</v>
      </c>
      <c r="AB4" t="s">
        <v>1747</v>
      </c>
      <c r="AC4">
        <f>12*5</f>
        <v>60</v>
      </c>
      <c r="AD4" s="21">
        <f>$F18*$AC4*AD$3</f>
        <v>0</v>
      </c>
      <c r="AE4" s="6" t="s">
        <v>1685</v>
      </c>
      <c r="AN4" s="19" t="s">
        <v>9</v>
      </c>
      <c r="AO4">
        <f>IF(SUM(F20:I20)&gt;0,1,0)</f>
        <v>0</v>
      </c>
    </row>
    <row r="5" spans="4:41" x14ac:dyDescent="0.35">
      <c r="AA5" t="s">
        <v>397</v>
      </c>
      <c r="AB5" t="s">
        <v>1748</v>
      </c>
      <c r="AC5">
        <f>12*5</f>
        <v>60</v>
      </c>
      <c r="AD5" s="21">
        <f>$G18*$AC5*AD$3</f>
        <v>0</v>
      </c>
      <c r="AE5" s="6" t="s">
        <v>1685</v>
      </c>
    </row>
    <row r="6" spans="4:41" x14ac:dyDescent="0.35">
      <c r="AA6" t="s">
        <v>400</v>
      </c>
      <c r="AB6" t="s">
        <v>1749</v>
      </c>
      <c r="AC6">
        <v>12</v>
      </c>
      <c r="AD6" s="21">
        <f>$F19*$AC6*AD$3</f>
        <v>0</v>
      </c>
      <c r="AE6" s="6" t="s">
        <v>1685</v>
      </c>
    </row>
    <row r="7" spans="4:41" x14ac:dyDescent="0.35">
      <c r="D7" s="29" t="s">
        <v>1</v>
      </c>
      <c r="AA7" t="s">
        <v>403</v>
      </c>
      <c r="AB7" t="s">
        <v>1750</v>
      </c>
      <c r="AC7">
        <v>12</v>
      </c>
      <c r="AD7" s="21">
        <f>$G19*$AC7*AD$3</f>
        <v>0</v>
      </c>
      <c r="AE7" s="6" t="s">
        <v>1685</v>
      </c>
    </row>
    <row r="8" spans="4:41" x14ac:dyDescent="0.35">
      <c r="D8" s="29" t="s">
        <v>0</v>
      </c>
      <c r="AA8" t="s">
        <v>406</v>
      </c>
      <c r="AB8" t="s">
        <v>1751</v>
      </c>
      <c r="AC8">
        <v>12</v>
      </c>
      <c r="AD8" s="21">
        <f>$F20*$AC8*AD$3</f>
        <v>0</v>
      </c>
      <c r="AE8" s="6" t="s">
        <v>1685</v>
      </c>
    </row>
    <row r="9" spans="4:41" x14ac:dyDescent="0.35">
      <c r="D9" s="7" t="str">
        <f>Admin!D3</f>
        <v>Version 4.0</v>
      </c>
      <c r="AA9" t="s">
        <v>409</v>
      </c>
      <c r="AB9" t="s">
        <v>1752</v>
      </c>
      <c r="AC9">
        <v>12</v>
      </c>
      <c r="AD9" s="21">
        <f>$G20*$AC9*AD$3</f>
        <v>0</v>
      </c>
      <c r="AE9" s="6" t="s">
        <v>1685</v>
      </c>
    </row>
    <row r="10" spans="4:41" x14ac:dyDescent="0.35">
      <c r="D10" s="7"/>
      <c r="AA10" t="s">
        <v>412</v>
      </c>
      <c r="AB10" t="s">
        <v>55</v>
      </c>
      <c r="AD10" s="21">
        <f>F24</f>
        <v>0</v>
      </c>
      <c r="AE10" s="6" t="s">
        <v>1686</v>
      </c>
    </row>
    <row r="11" spans="4:41" x14ac:dyDescent="0.35">
      <c r="AA11" t="s">
        <v>415</v>
      </c>
      <c r="AB11" t="s">
        <v>57</v>
      </c>
      <c r="AD11" s="21">
        <f>F25</f>
        <v>0</v>
      </c>
      <c r="AE11" s="6" t="s">
        <v>1686</v>
      </c>
    </row>
    <row r="12" spans="4:41" x14ac:dyDescent="0.35">
      <c r="AA12" t="s">
        <v>418</v>
      </c>
      <c r="AB12" t="s">
        <v>59</v>
      </c>
      <c r="AD12" s="21">
        <f>F26</f>
        <v>0</v>
      </c>
      <c r="AE12" s="6" t="s">
        <v>1686</v>
      </c>
    </row>
    <row r="13" spans="4:41" x14ac:dyDescent="0.35">
      <c r="D13" s="85" t="s">
        <v>2</v>
      </c>
      <c r="E13" s="85"/>
      <c r="F13" s="19" t="s">
        <v>3</v>
      </c>
      <c r="K13" s="88" t="s">
        <v>1829</v>
      </c>
      <c r="L13" s="88"/>
      <c r="AA13" t="s">
        <v>421</v>
      </c>
      <c r="AB13" t="s">
        <v>270</v>
      </c>
      <c r="AD13" s="21">
        <f t="shared" ref="AD13:AD19" si="0">F28</f>
        <v>0</v>
      </c>
      <c r="AE13" s="6" t="s">
        <v>1686</v>
      </c>
    </row>
    <row r="14" spans="4:41" x14ac:dyDescent="0.35">
      <c r="D14" s="86" t="s">
        <v>1695</v>
      </c>
      <c r="E14" s="87"/>
      <c r="F14" s="22"/>
      <c r="K14" s="8" t="s">
        <v>1830</v>
      </c>
      <c r="L14" s="8" t="s">
        <v>1688</v>
      </c>
      <c r="AA14" t="s">
        <v>425</v>
      </c>
      <c r="AB14" t="s">
        <v>281</v>
      </c>
      <c r="AD14" s="21">
        <f t="shared" si="0"/>
        <v>0</v>
      </c>
      <c r="AE14" s="6" t="s">
        <v>1686</v>
      </c>
    </row>
    <row r="15" spans="4:41" x14ac:dyDescent="0.35">
      <c r="K15" s="6"/>
      <c r="L15" s="6"/>
      <c r="AA15" t="s">
        <v>429</v>
      </c>
      <c r="AB15" t="s">
        <v>292</v>
      </c>
      <c r="AD15" s="21">
        <f t="shared" si="0"/>
        <v>0</v>
      </c>
      <c r="AE15" s="6" t="s">
        <v>1686</v>
      </c>
    </row>
    <row r="16" spans="4:41" x14ac:dyDescent="0.35">
      <c r="F16" t="s">
        <v>1683</v>
      </c>
      <c r="K16" s="6"/>
      <c r="L16" s="6"/>
      <c r="AA16" t="s">
        <v>432</v>
      </c>
      <c r="AB16" t="s">
        <v>298</v>
      </c>
      <c r="AD16" s="21">
        <f t="shared" si="0"/>
        <v>0</v>
      </c>
      <c r="AE16" s="6" t="s">
        <v>1686</v>
      </c>
    </row>
    <row r="17" spans="4:31" x14ac:dyDescent="0.35">
      <c r="F17" s="19" t="s">
        <v>5</v>
      </c>
      <c r="G17" s="19" t="s">
        <v>48</v>
      </c>
      <c r="K17" s="6"/>
      <c r="L17" s="6"/>
      <c r="AA17" t="s">
        <v>435</v>
      </c>
      <c r="AB17" t="s">
        <v>310</v>
      </c>
      <c r="AD17" s="21">
        <f t="shared" si="0"/>
        <v>0</v>
      </c>
      <c r="AE17" s="6" t="s">
        <v>1686</v>
      </c>
    </row>
    <row r="18" spans="4:31" ht="29" x14ac:dyDescent="0.35">
      <c r="D18" s="19" t="s">
        <v>6</v>
      </c>
      <c r="E18" s="23" t="s">
        <v>8</v>
      </c>
      <c r="F18" s="24"/>
      <c r="G18" s="24"/>
      <c r="K18" s="9">
        <v>5</v>
      </c>
      <c r="L18" s="10" t="s">
        <v>1831</v>
      </c>
      <c r="AA18" t="s">
        <v>439</v>
      </c>
      <c r="AB18" t="s">
        <v>15</v>
      </c>
      <c r="AD18" s="21">
        <f t="shared" si="0"/>
        <v>0</v>
      </c>
      <c r="AE18" s="6" t="s">
        <v>1686</v>
      </c>
    </row>
    <row r="19" spans="4:31" ht="29" x14ac:dyDescent="0.35">
      <c r="D19" s="25" t="s">
        <v>7</v>
      </c>
      <c r="E19" s="23" t="s">
        <v>8</v>
      </c>
      <c r="F19" s="24"/>
      <c r="G19" s="24"/>
      <c r="K19" s="9" t="s">
        <v>495</v>
      </c>
      <c r="L19" s="10" t="s">
        <v>1832</v>
      </c>
      <c r="AA19" t="s">
        <v>443</v>
      </c>
      <c r="AB19" t="s">
        <v>320</v>
      </c>
      <c r="AD19" s="21">
        <f t="shared" si="0"/>
        <v>0</v>
      </c>
      <c r="AE19" s="6" t="s">
        <v>1686</v>
      </c>
    </row>
    <row r="20" spans="4:31" ht="29" x14ac:dyDescent="0.35">
      <c r="D20" s="19" t="s">
        <v>9</v>
      </c>
      <c r="E20" s="26" t="s">
        <v>8</v>
      </c>
      <c r="F20" s="24"/>
      <c r="G20" s="24"/>
      <c r="K20" s="9" t="s">
        <v>495</v>
      </c>
      <c r="L20" s="10" t="s">
        <v>1832</v>
      </c>
      <c r="AA20" t="s">
        <v>22</v>
      </c>
      <c r="AB20" t="s">
        <v>11</v>
      </c>
      <c r="AC20">
        <f>IF(F18&gt;0,60,0)+IF(F19&gt;0,12,0)+IF(F20&gt;0,12,0)</f>
        <v>0</v>
      </c>
      <c r="AD20" s="21">
        <f>IF(F22="Ja",AC20*$AD$3,0)</f>
        <v>0</v>
      </c>
      <c r="AE20" s="6" t="s">
        <v>1687</v>
      </c>
    </row>
    <row r="21" spans="4:31" x14ac:dyDescent="0.35">
      <c r="K21" s="11"/>
      <c r="L21" s="6"/>
    </row>
    <row r="22" spans="4:31" ht="43.5" x14ac:dyDescent="0.35">
      <c r="D22" s="72" t="s">
        <v>10</v>
      </c>
      <c r="E22" s="73" t="s">
        <v>11</v>
      </c>
      <c r="F22" s="74"/>
      <c r="K22" s="9" t="s">
        <v>554</v>
      </c>
      <c r="L22" s="12"/>
    </row>
    <row r="23" spans="4:31" x14ac:dyDescent="0.35">
      <c r="K23" s="11"/>
      <c r="L23" s="6"/>
    </row>
    <row r="24" spans="4:31" x14ac:dyDescent="0.35">
      <c r="D24" s="19" t="s">
        <v>1737</v>
      </c>
      <c r="E24" s="27" t="s">
        <v>55</v>
      </c>
      <c r="F24" s="28"/>
      <c r="K24" s="9" t="s">
        <v>1833</v>
      </c>
      <c r="L24" s="10"/>
    </row>
    <row r="25" spans="4:31" x14ac:dyDescent="0.35">
      <c r="D25" s="19" t="s">
        <v>1738</v>
      </c>
      <c r="E25" s="27" t="s">
        <v>57</v>
      </c>
      <c r="F25" s="28"/>
      <c r="K25" s="9" t="s">
        <v>1834</v>
      </c>
      <c r="L25" s="10"/>
    </row>
    <row r="26" spans="4:31" x14ac:dyDescent="0.35">
      <c r="D26" s="19" t="s">
        <v>1739</v>
      </c>
      <c r="E26" s="27" t="s">
        <v>59</v>
      </c>
      <c r="F26" s="28"/>
      <c r="K26" s="9" t="s">
        <v>1835</v>
      </c>
      <c r="L26" s="10"/>
    </row>
    <row r="27" spans="4:31" x14ac:dyDescent="0.35">
      <c r="K27" s="11"/>
      <c r="L27" s="6"/>
    </row>
    <row r="28" spans="4:31" ht="30" customHeight="1" x14ac:dyDescent="0.35">
      <c r="D28" s="19" t="s">
        <v>12</v>
      </c>
      <c r="E28" s="27" t="s">
        <v>270</v>
      </c>
      <c r="F28" s="28"/>
      <c r="K28" s="9" t="s">
        <v>564</v>
      </c>
      <c r="L28" s="93" t="s">
        <v>1836</v>
      </c>
    </row>
    <row r="29" spans="4:31" x14ac:dyDescent="0.35">
      <c r="D29" s="19" t="s">
        <v>13</v>
      </c>
      <c r="E29" s="27" t="s">
        <v>281</v>
      </c>
      <c r="F29" s="28"/>
      <c r="K29" s="9" t="s">
        <v>564</v>
      </c>
      <c r="L29" s="93"/>
    </row>
    <row r="30" spans="4:31" x14ac:dyDescent="0.35">
      <c r="D30" s="19" t="s">
        <v>1736</v>
      </c>
      <c r="E30" s="27" t="s">
        <v>292</v>
      </c>
      <c r="F30" s="28"/>
      <c r="K30" s="9" t="s">
        <v>564</v>
      </c>
      <c r="L30" s="93"/>
    </row>
    <row r="31" spans="4:31" x14ac:dyDescent="0.35">
      <c r="D31" s="19" t="s">
        <v>1740</v>
      </c>
      <c r="E31" s="27" t="s">
        <v>298</v>
      </c>
      <c r="F31" s="28"/>
      <c r="K31" s="9" t="s">
        <v>564</v>
      </c>
      <c r="L31" s="93"/>
    </row>
    <row r="32" spans="4:31" x14ac:dyDescent="0.35">
      <c r="D32" s="19" t="s">
        <v>1741</v>
      </c>
      <c r="E32" s="27" t="s">
        <v>310</v>
      </c>
      <c r="F32" s="28"/>
      <c r="K32" s="9" t="s">
        <v>564</v>
      </c>
      <c r="L32" s="93"/>
    </row>
    <row r="33" spans="4:30" x14ac:dyDescent="0.35">
      <c r="D33" s="19" t="s">
        <v>1742</v>
      </c>
      <c r="E33" s="27" t="s">
        <v>15</v>
      </c>
      <c r="F33" s="28"/>
      <c r="K33" s="9" t="s">
        <v>564</v>
      </c>
      <c r="L33" s="93"/>
    </row>
    <row r="34" spans="4:30" ht="29" x14ac:dyDescent="0.35">
      <c r="D34" s="19" t="s">
        <v>1743</v>
      </c>
      <c r="E34" s="27" t="s">
        <v>320</v>
      </c>
      <c r="F34" s="28"/>
      <c r="K34" s="9" t="s">
        <v>564</v>
      </c>
      <c r="L34" s="93"/>
    </row>
    <row r="35" spans="4:30" x14ac:dyDescent="0.35">
      <c r="Z35" s="21"/>
      <c r="AD35"/>
    </row>
    <row r="36" spans="4:30" x14ac:dyDescent="0.35">
      <c r="Z36" s="21"/>
      <c r="AD36"/>
    </row>
    <row r="37" spans="4:30" x14ac:dyDescent="0.35">
      <c r="Z37" s="21"/>
      <c r="AD37"/>
    </row>
    <row r="38" spans="4:30" x14ac:dyDescent="0.35">
      <c r="D38" s="6" t="s">
        <v>1861</v>
      </c>
    </row>
    <row r="39" spans="4:30" x14ac:dyDescent="0.35">
      <c r="D39" s="89"/>
      <c r="E39" s="89"/>
      <c r="F39" s="89"/>
      <c r="G39" s="89"/>
      <c r="H39" s="89"/>
      <c r="I39" s="89"/>
      <c r="J39" s="89"/>
      <c r="K39" s="89"/>
      <c r="L39" s="89"/>
    </row>
    <row r="40" spans="4:30" x14ac:dyDescent="0.35">
      <c r="D40" s="89"/>
      <c r="E40" s="89"/>
      <c r="F40" s="89"/>
      <c r="G40" s="89"/>
      <c r="H40" s="89"/>
      <c r="I40" s="89"/>
      <c r="J40" s="89"/>
      <c r="K40" s="89"/>
      <c r="L40" s="89"/>
    </row>
    <row r="41" spans="4:30" x14ac:dyDescent="0.35">
      <c r="D41" s="89"/>
      <c r="E41" s="89"/>
      <c r="F41" s="89"/>
      <c r="G41" s="89"/>
      <c r="H41" s="89"/>
      <c r="I41" s="89"/>
      <c r="J41" s="89"/>
      <c r="K41" s="89"/>
      <c r="L41" s="89"/>
    </row>
    <row r="42" spans="4:30" x14ac:dyDescent="0.35">
      <c r="D42" s="89"/>
      <c r="E42" s="89"/>
      <c r="F42" s="89"/>
      <c r="G42" s="89"/>
      <c r="H42" s="89"/>
      <c r="I42" s="89"/>
      <c r="J42" s="89"/>
      <c r="K42" s="89"/>
      <c r="L42" s="89"/>
    </row>
    <row r="43" spans="4:30" x14ac:dyDescent="0.35">
      <c r="D43" s="89"/>
      <c r="E43" s="89"/>
      <c r="F43" s="89"/>
      <c r="G43" s="89"/>
      <c r="H43" s="89"/>
      <c r="I43" s="89"/>
      <c r="J43" s="89"/>
      <c r="K43" s="89"/>
      <c r="L43" s="89"/>
    </row>
    <row r="44" spans="4:30" x14ac:dyDescent="0.35">
      <c r="D44" s="89"/>
      <c r="E44" s="89"/>
      <c r="F44" s="89"/>
      <c r="G44" s="89"/>
      <c r="H44" s="89"/>
      <c r="I44" s="89"/>
      <c r="J44" s="89"/>
      <c r="K44" s="89"/>
      <c r="L44" s="89"/>
    </row>
    <row r="45" spans="4:30" x14ac:dyDescent="0.35">
      <c r="D45" s="89"/>
      <c r="E45" s="89"/>
      <c r="F45" s="89"/>
      <c r="G45" s="89"/>
      <c r="H45" s="89"/>
      <c r="I45" s="89"/>
      <c r="J45" s="89"/>
      <c r="K45" s="89"/>
      <c r="L45" s="89"/>
    </row>
    <row r="46" spans="4:30" x14ac:dyDescent="0.35">
      <c r="D46" s="89"/>
      <c r="E46" s="89"/>
      <c r="F46" s="89"/>
      <c r="G46" s="89"/>
      <c r="H46" s="89"/>
      <c r="I46" s="89"/>
      <c r="J46" s="89"/>
      <c r="K46" s="89"/>
      <c r="L46" s="89"/>
    </row>
    <row r="47" spans="4:30" x14ac:dyDescent="0.35">
      <c r="D47" s="89"/>
      <c r="E47" s="89"/>
      <c r="F47" s="89"/>
      <c r="G47" s="89"/>
      <c r="H47" s="89"/>
      <c r="I47" s="89"/>
      <c r="J47" s="89"/>
      <c r="K47" s="89"/>
      <c r="L47" s="89"/>
    </row>
    <row r="48" spans="4:30" x14ac:dyDescent="0.35">
      <c r="D48" s="89"/>
      <c r="E48" s="89"/>
      <c r="F48" s="89"/>
      <c r="G48" s="89"/>
      <c r="H48" s="89"/>
      <c r="I48" s="89"/>
      <c r="J48" s="89"/>
      <c r="K48" s="89"/>
      <c r="L48" s="89"/>
    </row>
    <row r="49" spans="4:12" x14ac:dyDescent="0.35">
      <c r="D49" s="89"/>
      <c r="E49" s="89"/>
      <c r="F49" s="89"/>
      <c r="G49" s="89"/>
      <c r="H49" s="89"/>
      <c r="I49" s="89"/>
      <c r="J49" s="89"/>
      <c r="K49" s="89"/>
      <c r="L49" s="89"/>
    </row>
    <row r="50" spans="4:12" x14ac:dyDescent="0.35">
      <c r="D50" s="89"/>
      <c r="E50" s="89"/>
      <c r="F50" s="89"/>
      <c r="G50" s="89"/>
      <c r="H50" s="89"/>
      <c r="I50" s="89"/>
      <c r="J50" s="89"/>
      <c r="K50" s="89"/>
      <c r="L50" s="89"/>
    </row>
    <row r="51" spans="4:12" x14ac:dyDescent="0.35">
      <c r="D51" s="89"/>
      <c r="E51" s="89"/>
      <c r="F51" s="89"/>
      <c r="G51" s="89"/>
      <c r="H51" s="89"/>
      <c r="I51" s="89"/>
      <c r="J51" s="89"/>
      <c r="K51" s="89"/>
      <c r="L51" s="89"/>
    </row>
  </sheetData>
  <sheetProtection algorithmName="SHA-512" hashValue="4Nt7dGJy/cmcsSyV6+PsLqth5G1281o47AK81rceB9lk2FKkIRPOx4B+KeRCV505/gdGKFN7LZnR+hIW46xZTg==" saltValue="XwD6xTSd8z2jDUy/mTJN1g==" spinCount="100000" sheet="1" objects="1" scenarios="1"/>
  <mergeCells count="5">
    <mergeCell ref="D13:E13"/>
    <mergeCell ref="D14:E14"/>
    <mergeCell ref="K13:L13"/>
    <mergeCell ref="L28:L34"/>
    <mergeCell ref="D39:L51"/>
  </mergeCells>
  <conditionalFormatting sqref="D14 F14 F18:G20 F22 F24:F26 F28:F34">
    <cfRule type="expression" dxfId="18" priority="13">
      <formula>D14&lt;&gt;""</formula>
    </cfRule>
  </conditionalFormatting>
  <dataValidations disablePrompts="1" count="3">
    <dataValidation type="list" allowBlank="1" showInputMessage="1" showErrorMessage="1" sqref="F22" xr:uid="{2025AD13-C1F1-4200-905E-214984D62411}">
      <formula1>"Ja,Nej"</formula1>
    </dataValidation>
    <dataValidation type="whole" operator="lessThanOrEqual" showInputMessage="1" showErrorMessage="1" errorTitle="Antal tillbehör" error="Du kan enbart välja lika många tillbehör som antal maskiner" sqref="F24:F26 F28:F34" xr:uid="{D4F0CDAC-D62F-44A2-B97F-6C3061718161}">
      <formula1>$F$14</formula1>
    </dataValidation>
    <dataValidation type="whole" errorStyle="information" operator="greaterThanOrEqual" allowBlank="1" showInputMessage="1" showErrorMessage="1" errorTitle="Ändra maskinantal" error="Du har nu valt färre maskiner än valda tillbehör." sqref="F14" xr:uid="{8E9B372A-2898-4CA3-95CC-F79089C09923}">
      <formula1>MAX(F24:F34)</formula1>
    </dataValidation>
  </dataValidations>
  <hyperlinks>
    <hyperlink ref="G2" location="Sammanställning!D66" display="Sammanställning" xr:uid="{33270D6F-D474-442D-89EA-7F945C2F1C35}"/>
  </hyperlinks>
  <pageMargins left="0.7" right="0.7" top="0.75" bottom="0.75" header="0.3" footer="0.3"/>
  <pageSetup paperSize="9" scale="5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D011B-D9B0-4DC8-9E0A-CCC121348991}">
  <sheetPr codeName="Sheet6">
    <tabColor theme="9" tint="0.79998168889431442"/>
    <pageSetUpPr fitToPage="1"/>
  </sheetPr>
  <dimension ref="A2:AP40"/>
  <sheetViews>
    <sheetView showGridLines="0" topLeftCell="B1" zoomScale="85" zoomScaleNormal="85" workbookViewId="0">
      <selection activeCell="B1" sqref="B1"/>
    </sheetView>
  </sheetViews>
  <sheetFormatPr defaultColWidth="8.81640625" defaultRowHeight="14.5" outlineLevelCol="1" x14ac:dyDescent="0.35"/>
  <cols>
    <col min="1" max="1" width="4.54296875" hidden="1" customWidth="1"/>
    <col min="2" max="3" width="4.54296875" customWidth="1"/>
    <col min="4" max="4" width="25.54296875" customWidth="1"/>
    <col min="5" max="5" width="35.54296875" customWidth="1"/>
    <col min="6" max="9" width="22.453125" customWidth="1"/>
    <col min="10" max="10" width="2.453125" customWidth="1"/>
    <col min="11" max="11" width="8.54296875" customWidth="1"/>
    <col min="12" max="12" width="26.54296875" bestFit="1" customWidth="1"/>
    <col min="13" max="19" width="2.453125" customWidth="1"/>
    <col min="20" max="25" width="1.453125" customWidth="1"/>
    <col min="26" max="26" width="9.453125" hidden="1" customWidth="1" outlineLevel="1"/>
    <col min="27" max="27" width="12.1796875" hidden="1" customWidth="1" outlineLevel="1"/>
    <col min="28" max="28" width="46.453125" hidden="1" customWidth="1" outlineLevel="1"/>
    <col min="29" max="29" width="6" hidden="1" customWidth="1" outlineLevel="1"/>
    <col min="30" max="30" width="17.453125" style="21" hidden="1" customWidth="1" outlineLevel="1"/>
    <col min="31" max="31" width="32.453125" hidden="1" customWidth="1" outlineLevel="1"/>
    <col min="32" max="41" width="8.81640625" hidden="1" customWidth="1" outlineLevel="1"/>
    <col min="42" max="42" width="9.1796875" customWidth="1" collapsed="1"/>
  </cols>
  <sheetData>
    <row r="2" spans="4:41" x14ac:dyDescent="0.35">
      <c r="G2" s="18" t="s">
        <v>1822</v>
      </c>
      <c r="Z2" s="19" t="s">
        <v>1780</v>
      </c>
      <c r="AA2" s="19" t="s">
        <v>1680</v>
      </c>
      <c r="AB2" s="19" t="s">
        <v>1681</v>
      </c>
      <c r="AC2" s="19" t="s">
        <v>1682</v>
      </c>
      <c r="AD2" s="55" t="s">
        <v>3</v>
      </c>
      <c r="AE2" s="19" t="s">
        <v>1688</v>
      </c>
      <c r="AN2" s="19" t="s">
        <v>6</v>
      </c>
      <c r="AO2">
        <f>IF(SUM(F18:I18)&gt;0,5,0)</f>
        <v>0</v>
      </c>
    </row>
    <row r="3" spans="4:41" x14ac:dyDescent="0.35">
      <c r="Z3" t="s">
        <v>1781</v>
      </c>
      <c r="AA3" t="s">
        <v>489</v>
      </c>
      <c r="AB3" t="s">
        <v>490</v>
      </c>
      <c r="AD3" s="21">
        <f>F14</f>
        <v>0</v>
      </c>
      <c r="AE3" s="6" t="s">
        <v>1684</v>
      </c>
      <c r="AN3" s="19" t="s">
        <v>7</v>
      </c>
      <c r="AO3">
        <f>IF(SUM(F19:I19)&gt;0,1,0)</f>
        <v>0</v>
      </c>
    </row>
    <row r="4" spans="4:41" x14ac:dyDescent="0.35">
      <c r="AA4" t="s">
        <v>495</v>
      </c>
      <c r="AB4" t="s">
        <v>1747</v>
      </c>
      <c r="AC4">
        <f>12*5</f>
        <v>60</v>
      </c>
      <c r="AD4" s="21">
        <f>$F18*$AC4*AD$3</f>
        <v>0</v>
      </c>
      <c r="AE4" s="6" t="s">
        <v>1685</v>
      </c>
      <c r="AN4" s="19" t="s">
        <v>9</v>
      </c>
      <c r="AO4">
        <f>IF(SUM(F20:I20)&gt;0,1,0)</f>
        <v>0</v>
      </c>
    </row>
    <row r="5" spans="4:41" x14ac:dyDescent="0.35">
      <c r="AA5" t="s">
        <v>498</v>
      </c>
      <c r="AB5" t="s">
        <v>1753</v>
      </c>
      <c r="AC5">
        <f>12*5</f>
        <v>60</v>
      </c>
      <c r="AD5" s="21">
        <f>$G18*$AC5*AD$3</f>
        <v>0</v>
      </c>
      <c r="AE5" s="6" t="s">
        <v>1685</v>
      </c>
    </row>
    <row r="6" spans="4:41" x14ac:dyDescent="0.35">
      <c r="AA6" t="s">
        <v>502</v>
      </c>
      <c r="AB6" t="s">
        <v>1749</v>
      </c>
      <c r="AC6">
        <v>12</v>
      </c>
      <c r="AD6" s="21">
        <f>$F19*$AC6*AD$3</f>
        <v>0</v>
      </c>
      <c r="AE6" s="6" t="s">
        <v>1685</v>
      </c>
    </row>
    <row r="7" spans="4:41" x14ac:dyDescent="0.35">
      <c r="D7" s="29" t="s">
        <v>1</v>
      </c>
      <c r="AA7" t="s">
        <v>505</v>
      </c>
      <c r="AB7" t="s">
        <v>1754</v>
      </c>
      <c r="AC7">
        <v>12</v>
      </c>
      <c r="AD7" s="21">
        <f>$G19*$AC7*AD$3</f>
        <v>0</v>
      </c>
      <c r="AE7" s="6" t="s">
        <v>1685</v>
      </c>
    </row>
    <row r="8" spans="4:41" x14ac:dyDescent="0.35">
      <c r="D8" s="29" t="s">
        <v>0</v>
      </c>
      <c r="AA8" t="s">
        <v>509</v>
      </c>
      <c r="AB8" t="s">
        <v>1751</v>
      </c>
      <c r="AC8">
        <v>12</v>
      </c>
      <c r="AD8" s="21">
        <f>$F20*$AC8*AD$3</f>
        <v>0</v>
      </c>
      <c r="AE8" s="6" t="s">
        <v>1685</v>
      </c>
    </row>
    <row r="9" spans="4:41" x14ac:dyDescent="0.35">
      <c r="D9" s="7" t="str">
        <f>Admin!D3</f>
        <v>Version 4.0</v>
      </c>
      <c r="AA9" t="s">
        <v>512</v>
      </c>
      <c r="AB9" t="s">
        <v>1755</v>
      </c>
      <c r="AC9">
        <v>12</v>
      </c>
      <c r="AD9" s="21">
        <f>$G20*$AC9*AD$3</f>
        <v>0</v>
      </c>
      <c r="AE9" s="6" t="s">
        <v>1685</v>
      </c>
    </row>
    <row r="10" spans="4:41" x14ac:dyDescent="0.35">
      <c r="D10" s="7"/>
      <c r="AA10" t="s">
        <v>516</v>
      </c>
      <c r="AB10" t="s">
        <v>298</v>
      </c>
      <c r="AD10" s="21">
        <f>F22</f>
        <v>0</v>
      </c>
      <c r="AE10" s="6" t="s">
        <v>1686</v>
      </c>
    </row>
    <row r="11" spans="4:41" x14ac:dyDescent="0.35">
      <c r="AA11" t="s">
        <v>520</v>
      </c>
      <c r="AB11" t="s">
        <v>15</v>
      </c>
      <c r="AD11" s="21">
        <f>F23</f>
        <v>0</v>
      </c>
      <c r="AE11" s="6" t="s">
        <v>1686</v>
      </c>
    </row>
    <row r="13" spans="4:41" x14ac:dyDescent="0.35">
      <c r="D13" s="85" t="s">
        <v>2</v>
      </c>
      <c r="E13" s="85"/>
      <c r="F13" s="19" t="s">
        <v>3</v>
      </c>
      <c r="K13" s="88" t="s">
        <v>1829</v>
      </c>
      <c r="L13" s="88"/>
      <c r="M13" s="6"/>
      <c r="N13" s="6"/>
      <c r="O13" s="6"/>
    </row>
    <row r="14" spans="4:41" x14ac:dyDescent="0.35">
      <c r="D14" s="86" t="s">
        <v>1696</v>
      </c>
      <c r="E14" s="87"/>
      <c r="F14" s="22"/>
      <c r="K14" s="8" t="s">
        <v>1830</v>
      </c>
      <c r="L14" s="8" t="s">
        <v>1688</v>
      </c>
      <c r="M14" s="6"/>
      <c r="N14" s="6"/>
      <c r="O14" s="6"/>
    </row>
    <row r="15" spans="4:41" x14ac:dyDescent="0.35">
      <c r="K15" s="6"/>
      <c r="L15" s="6"/>
      <c r="M15" s="6"/>
      <c r="N15" s="6"/>
      <c r="O15" s="6"/>
    </row>
    <row r="16" spans="4:41" x14ac:dyDescent="0.35">
      <c r="F16" t="s">
        <v>1683</v>
      </c>
      <c r="K16" s="6"/>
      <c r="L16" s="6"/>
      <c r="M16" s="6"/>
      <c r="N16" s="6"/>
      <c r="O16" s="6"/>
    </row>
    <row r="17" spans="4:15" x14ac:dyDescent="0.35">
      <c r="F17" s="19" t="s">
        <v>5</v>
      </c>
      <c r="G17" s="19" t="s">
        <v>47</v>
      </c>
      <c r="K17" s="6"/>
      <c r="L17" s="6"/>
      <c r="M17" s="6"/>
      <c r="N17" s="6"/>
      <c r="O17" s="6"/>
    </row>
    <row r="18" spans="4:15" ht="29" x14ac:dyDescent="0.35">
      <c r="D18" s="19" t="s">
        <v>6</v>
      </c>
      <c r="E18" s="23" t="s">
        <v>8</v>
      </c>
      <c r="F18" s="24"/>
      <c r="G18" s="24"/>
      <c r="K18" s="9">
        <v>5</v>
      </c>
      <c r="L18" s="10" t="s">
        <v>1831</v>
      </c>
      <c r="M18" s="6"/>
      <c r="N18" s="6"/>
      <c r="O18" s="6"/>
    </row>
    <row r="19" spans="4:15" ht="29" x14ac:dyDescent="0.35">
      <c r="D19" s="25" t="s">
        <v>7</v>
      </c>
      <c r="E19" s="23" t="s">
        <v>8</v>
      </c>
      <c r="F19" s="24"/>
      <c r="G19" s="24"/>
      <c r="K19" s="9" t="s">
        <v>495</v>
      </c>
      <c r="L19" s="10" t="s">
        <v>1832</v>
      </c>
      <c r="M19" s="6"/>
      <c r="N19" s="6"/>
      <c r="O19" s="6"/>
    </row>
    <row r="20" spans="4:15" ht="29" x14ac:dyDescent="0.35">
      <c r="D20" s="19" t="s">
        <v>9</v>
      </c>
      <c r="E20" s="26" t="s">
        <v>8</v>
      </c>
      <c r="F20" s="24"/>
      <c r="G20" s="24"/>
      <c r="K20" s="9" t="s">
        <v>495</v>
      </c>
      <c r="L20" s="10" t="s">
        <v>1832</v>
      </c>
      <c r="M20" s="6"/>
      <c r="N20" s="6"/>
      <c r="O20" s="6"/>
    </row>
    <row r="21" spans="4:15" x14ac:dyDescent="0.35">
      <c r="K21" s="11"/>
      <c r="L21" s="6"/>
      <c r="M21" s="6"/>
      <c r="N21" s="6"/>
      <c r="O21" s="6"/>
    </row>
    <row r="22" spans="4:15" x14ac:dyDescent="0.35">
      <c r="D22" s="19" t="s">
        <v>12</v>
      </c>
      <c r="E22" s="27" t="s">
        <v>298</v>
      </c>
      <c r="F22" s="28"/>
      <c r="K22" s="9" t="s">
        <v>564</v>
      </c>
      <c r="L22" s="10" t="s">
        <v>1837</v>
      </c>
      <c r="M22" s="6"/>
      <c r="N22" s="6"/>
      <c r="O22" s="6"/>
    </row>
    <row r="23" spans="4:15" x14ac:dyDescent="0.35">
      <c r="D23" s="19" t="s">
        <v>13</v>
      </c>
      <c r="E23" s="27" t="s">
        <v>15</v>
      </c>
      <c r="F23" s="28"/>
      <c r="K23" s="9" t="s">
        <v>564</v>
      </c>
      <c r="L23" s="10" t="s">
        <v>1837</v>
      </c>
      <c r="M23" s="6"/>
      <c r="N23" s="6"/>
      <c r="O23" s="6"/>
    </row>
    <row r="26" spans="4:15" ht="15" customHeight="1" x14ac:dyDescent="0.35"/>
    <row r="27" spans="4:15" x14ac:dyDescent="0.35">
      <c r="D27" s="6" t="s">
        <v>1861</v>
      </c>
    </row>
    <row r="28" spans="4:15" x14ac:dyDescent="0.35">
      <c r="D28" s="89"/>
      <c r="E28" s="89"/>
      <c r="F28" s="89"/>
      <c r="G28" s="89"/>
      <c r="H28" s="89"/>
      <c r="I28" s="89"/>
      <c r="J28" s="89"/>
      <c r="K28" s="89"/>
      <c r="L28" s="89"/>
    </row>
    <row r="29" spans="4:15" x14ac:dyDescent="0.35">
      <c r="D29" s="89"/>
      <c r="E29" s="89"/>
      <c r="F29" s="89"/>
      <c r="G29" s="89"/>
      <c r="H29" s="89"/>
      <c r="I29" s="89"/>
      <c r="J29" s="89"/>
      <c r="K29" s="89"/>
      <c r="L29" s="89"/>
    </row>
    <row r="30" spans="4:15" x14ac:dyDescent="0.35">
      <c r="D30" s="89"/>
      <c r="E30" s="89"/>
      <c r="F30" s="89"/>
      <c r="G30" s="89"/>
      <c r="H30" s="89"/>
      <c r="I30" s="89"/>
      <c r="J30" s="89"/>
      <c r="K30" s="89"/>
      <c r="L30" s="89"/>
    </row>
    <row r="31" spans="4:15" x14ac:dyDescent="0.35">
      <c r="D31" s="89"/>
      <c r="E31" s="89"/>
      <c r="F31" s="89"/>
      <c r="G31" s="89"/>
      <c r="H31" s="89"/>
      <c r="I31" s="89"/>
      <c r="J31" s="89"/>
      <c r="K31" s="89"/>
      <c r="L31" s="89"/>
    </row>
    <row r="32" spans="4:15" x14ac:dyDescent="0.35">
      <c r="D32" s="89"/>
      <c r="E32" s="89"/>
      <c r="F32" s="89"/>
      <c r="G32" s="89"/>
      <c r="H32" s="89"/>
      <c r="I32" s="89"/>
      <c r="J32" s="89"/>
      <c r="K32" s="89"/>
      <c r="L32" s="89"/>
    </row>
    <row r="33" spans="4:12" x14ac:dyDescent="0.35">
      <c r="D33" s="89"/>
      <c r="E33" s="89"/>
      <c r="F33" s="89"/>
      <c r="G33" s="89"/>
      <c r="H33" s="89"/>
      <c r="I33" s="89"/>
      <c r="J33" s="89"/>
      <c r="K33" s="89"/>
      <c r="L33" s="89"/>
    </row>
    <row r="34" spans="4:12" x14ac:dyDescent="0.35">
      <c r="D34" s="89"/>
      <c r="E34" s="89"/>
      <c r="F34" s="89"/>
      <c r="G34" s="89"/>
      <c r="H34" s="89"/>
      <c r="I34" s="89"/>
      <c r="J34" s="89"/>
      <c r="K34" s="89"/>
      <c r="L34" s="89"/>
    </row>
    <row r="35" spans="4:12" x14ac:dyDescent="0.35">
      <c r="D35" s="89"/>
      <c r="E35" s="89"/>
      <c r="F35" s="89"/>
      <c r="G35" s="89"/>
      <c r="H35" s="89"/>
      <c r="I35" s="89"/>
      <c r="J35" s="89"/>
      <c r="K35" s="89"/>
      <c r="L35" s="89"/>
    </row>
    <row r="36" spans="4:12" x14ac:dyDescent="0.35">
      <c r="D36" s="89"/>
      <c r="E36" s="89"/>
      <c r="F36" s="89"/>
      <c r="G36" s="89"/>
      <c r="H36" s="89"/>
      <c r="I36" s="89"/>
      <c r="J36" s="89"/>
      <c r="K36" s="89"/>
      <c r="L36" s="89"/>
    </row>
    <row r="37" spans="4:12" x14ac:dyDescent="0.35">
      <c r="D37" s="89"/>
      <c r="E37" s="89"/>
      <c r="F37" s="89"/>
      <c r="G37" s="89"/>
      <c r="H37" s="89"/>
      <c r="I37" s="89"/>
      <c r="J37" s="89"/>
      <c r="K37" s="89"/>
      <c r="L37" s="89"/>
    </row>
    <row r="38" spans="4:12" x14ac:dyDescent="0.35">
      <c r="D38" s="89"/>
      <c r="E38" s="89"/>
      <c r="F38" s="89"/>
      <c r="G38" s="89"/>
      <c r="H38" s="89"/>
      <c r="I38" s="89"/>
      <c r="J38" s="89"/>
      <c r="K38" s="89"/>
      <c r="L38" s="89"/>
    </row>
    <row r="39" spans="4:12" x14ac:dyDescent="0.35">
      <c r="D39" s="89"/>
      <c r="E39" s="89"/>
      <c r="F39" s="89"/>
      <c r="G39" s="89"/>
      <c r="H39" s="89"/>
      <c r="I39" s="89"/>
      <c r="J39" s="89"/>
      <c r="K39" s="89"/>
      <c r="L39" s="89"/>
    </row>
    <row r="40" spans="4:12" x14ac:dyDescent="0.35">
      <c r="D40" s="89"/>
      <c r="E40" s="89"/>
      <c r="F40" s="89"/>
      <c r="G40" s="89"/>
      <c r="H40" s="89"/>
      <c r="I40" s="89"/>
      <c r="J40" s="89"/>
      <c r="K40" s="89"/>
      <c r="L40" s="89"/>
    </row>
  </sheetData>
  <sheetProtection algorithmName="SHA-512" hashValue="v8ul2WsbpjeDuOKby1sD5mEN3DlW6Oysdcn8rtK+o9PPTRVJXLsb9+1l4MyMRGsciWjk0QPljqlZfudCpH2hbw==" saltValue="lSGjVfuomUIMVz3grWOSmg==" spinCount="100000" sheet="1" objects="1" scenarios="1"/>
  <mergeCells count="4">
    <mergeCell ref="D13:E13"/>
    <mergeCell ref="D14:E14"/>
    <mergeCell ref="K13:L13"/>
    <mergeCell ref="D28:L40"/>
  </mergeCells>
  <conditionalFormatting sqref="D14 F14 F18:G20 F22:F23">
    <cfRule type="expression" dxfId="17" priority="13">
      <formula>D14&lt;&gt;""</formula>
    </cfRule>
  </conditionalFormatting>
  <dataValidations count="2">
    <dataValidation type="whole" operator="lessThanOrEqual" showInputMessage="1" showErrorMessage="1" errorTitle="Antal tillbehör" error="Du kan enbart välja lika många tillbehör som antal maskiner" sqref="F22:F23" xr:uid="{F8C18564-BCD9-492F-BE23-BB8DAC1CFE42}">
      <formula1>$F$14</formula1>
    </dataValidation>
    <dataValidation type="whole" errorStyle="information" operator="greaterThanOrEqual" allowBlank="1" showInputMessage="1" showErrorMessage="1" errorTitle="Ändra maskinantal" error="Du har nu valt färre maskiner än valda tillbehör." sqref="F14" xr:uid="{255A8E25-AFB7-4D94-B0EE-88C6E1EF778A}">
      <formula1>MAX(F22:F23)</formula1>
    </dataValidation>
  </dataValidations>
  <hyperlinks>
    <hyperlink ref="G2" location="Sammanställning!D88" display="Sammanställning" xr:uid="{75CE67A3-F5A8-4F81-B014-F185E3A13F66}"/>
  </hyperlinks>
  <pageMargins left="0.7" right="0.7" top="0.75" bottom="0.75" header="0.3" footer="0.3"/>
  <pageSetup paperSize="9" scale="6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E1847-B5FB-4B8B-8177-61A9FD2D0737}">
  <sheetPr codeName="Sheet7">
    <tabColor theme="9" tint="0.79998168889431442"/>
    <pageSetUpPr fitToPage="1"/>
  </sheetPr>
  <dimension ref="A2:AP47"/>
  <sheetViews>
    <sheetView showGridLines="0" topLeftCell="B1" zoomScale="85" zoomScaleNormal="85" workbookViewId="0">
      <selection activeCell="B1" sqref="B1"/>
    </sheetView>
  </sheetViews>
  <sheetFormatPr defaultColWidth="8.81640625" defaultRowHeight="14.5" outlineLevelCol="1" x14ac:dyDescent="0.35"/>
  <cols>
    <col min="1" max="1" width="4.54296875" hidden="1" customWidth="1"/>
    <col min="2" max="3" width="4.54296875" customWidth="1"/>
    <col min="4" max="4" width="25.54296875" customWidth="1"/>
    <col min="5" max="5" width="35.54296875" customWidth="1"/>
    <col min="6" max="9" width="22.453125" customWidth="1"/>
    <col min="10" max="10" width="2.453125" customWidth="1"/>
    <col min="11" max="11" width="8.54296875" customWidth="1"/>
    <col min="12" max="12" width="26.54296875" bestFit="1" customWidth="1"/>
    <col min="13" max="19" width="2.453125" customWidth="1"/>
    <col min="20" max="25" width="1.453125" customWidth="1"/>
    <col min="26" max="26" width="9.453125" hidden="1" customWidth="1" outlineLevel="1"/>
    <col min="27" max="27" width="12.1796875" hidden="1" customWidth="1" outlineLevel="1"/>
    <col min="28" max="28" width="46.453125" hidden="1" customWidth="1" outlineLevel="1"/>
    <col min="29" max="29" width="6" hidden="1" customWidth="1" outlineLevel="1"/>
    <col min="30" max="30" width="17.453125" style="21" hidden="1" customWidth="1" outlineLevel="1"/>
    <col min="31" max="31" width="32.453125" hidden="1" customWidth="1" outlineLevel="1"/>
    <col min="32" max="41" width="8.81640625" hidden="1" customWidth="1" outlineLevel="1"/>
    <col min="42" max="42" width="9.1796875" customWidth="1" collapsed="1"/>
  </cols>
  <sheetData>
    <row r="2" spans="4:41" x14ac:dyDescent="0.35">
      <c r="G2" s="18" t="s">
        <v>1822</v>
      </c>
      <c r="Z2" s="19" t="s">
        <v>1780</v>
      </c>
      <c r="AA2" s="19" t="s">
        <v>1680</v>
      </c>
      <c r="AB2" s="19" t="s">
        <v>1681</v>
      </c>
      <c r="AC2" s="19" t="s">
        <v>1682</v>
      </c>
      <c r="AD2" s="55" t="s">
        <v>3</v>
      </c>
      <c r="AE2" s="19" t="s">
        <v>1688</v>
      </c>
      <c r="AN2" s="19" t="s">
        <v>6</v>
      </c>
      <c r="AO2">
        <f>IF(SUM(F18:I18)&gt;0,5,0)</f>
        <v>0</v>
      </c>
    </row>
    <row r="3" spans="4:41" x14ac:dyDescent="0.35">
      <c r="Z3" t="s">
        <v>1781</v>
      </c>
      <c r="AA3" t="s">
        <v>554</v>
      </c>
      <c r="AB3" t="s">
        <v>555</v>
      </c>
      <c r="AD3" s="21">
        <f>F14</f>
        <v>0</v>
      </c>
      <c r="AE3" s="6" t="s">
        <v>1684</v>
      </c>
      <c r="AN3" s="19" t="s">
        <v>7</v>
      </c>
      <c r="AO3">
        <f>IF(SUM(F19:I19)&gt;0,1,0)</f>
        <v>0</v>
      </c>
    </row>
    <row r="4" spans="4:41" x14ac:dyDescent="0.35">
      <c r="AA4" t="s">
        <v>559</v>
      </c>
      <c r="AB4" t="s">
        <v>1747</v>
      </c>
      <c r="AC4">
        <f>12*5</f>
        <v>60</v>
      </c>
      <c r="AD4" s="21">
        <f>$F18*$AC4*AD$3</f>
        <v>0</v>
      </c>
      <c r="AE4" s="6" t="s">
        <v>1685</v>
      </c>
      <c r="AN4" s="19" t="s">
        <v>9</v>
      </c>
      <c r="AO4">
        <f>IF(SUM(F20:I20)&gt;0,1,0)</f>
        <v>0</v>
      </c>
    </row>
    <row r="5" spans="4:41" x14ac:dyDescent="0.35">
      <c r="AA5" t="s">
        <v>564</v>
      </c>
      <c r="AB5" t="s">
        <v>1753</v>
      </c>
      <c r="AC5">
        <f>12*5</f>
        <v>60</v>
      </c>
      <c r="AD5" s="21">
        <f>$G18*$AC5*AD$3</f>
        <v>0</v>
      </c>
      <c r="AE5" s="6" t="s">
        <v>1685</v>
      </c>
    </row>
    <row r="6" spans="4:41" x14ac:dyDescent="0.35">
      <c r="AA6" t="s">
        <v>569</v>
      </c>
      <c r="AB6" t="s">
        <v>1749</v>
      </c>
      <c r="AC6">
        <v>12</v>
      </c>
      <c r="AD6" s="21">
        <f>$F19*$AC6*AD$3</f>
        <v>0</v>
      </c>
      <c r="AE6" s="6" t="s">
        <v>1685</v>
      </c>
    </row>
    <row r="7" spans="4:41" x14ac:dyDescent="0.35">
      <c r="D7" s="29" t="s">
        <v>1</v>
      </c>
      <c r="AA7" t="s">
        <v>573</v>
      </c>
      <c r="AB7" t="s">
        <v>1754</v>
      </c>
      <c r="AC7">
        <v>12</v>
      </c>
      <c r="AD7" s="21">
        <f>$G19*$AC7*AD$3</f>
        <v>0</v>
      </c>
      <c r="AE7" s="6" t="s">
        <v>1685</v>
      </c>
    </row>
    <row r="8" spans="4:41" x14ac:dyDescent="0.35">
      <c r="D8" s="29" t="s">
        <v>0</v>
      </c>
      <c r="AA8" t="s">
        <v>577</v>
      </c>
      <c r="AB8" t="s">
        <v>1751</v>
      </c>
      <c r="AC8">
        <v>12</v>
      </c>
      <c r="AD8" s="21">
        <f>$F20*$AC8*AD$3</f>
        <v>0</v>
      </c>
      <c r="AE8" s="6" t="s">
        <v>1685</v>
      </c>
    </row>
    <row r="9" spans="4:41" x14ac:dyDescent="0.35">
      <c r="D9" s="7" t="str">
        <f>Admin!D3</f>
        <v>Version 4.0</v>
      </c>
      <c r="AA9" t="s">
        <v>581</v>
      </c>
      <c r="AB9" t="s">
        <v>1755</v>
      </c>
      <c r="AC9">
        <v>12</v>
      </c>
      <c r="AD9" s="21">
        <f>$G20*$AC9*AD$3</f>
        <v>0</v>
      </c>
      <c r="AE9" s="6" t="s">
        <v>1685</v>
      </c>
    </row>
    <row r="10" spans="4:41" x14ac:dyDescent="0.35">
      <c r="D10" s="7"/>
      <c r="AA10" t="s">
        <v>585</v>
      </c>
      <c r="AB10" t="s">
        <v>55</v>
      </c>
      <c r="AD10" s="21">
        <f>F24</f>
        <v>0</v>
      </c>
      <c r="AE10" s="6" t="s">
        <v>1686</v>
      </c>
    </row>
    <row r="11" spans="4:41" x14ac:dyDescent="0.35">
      <c r="AA11" t="s">
        <v>588</v>
      </c>
      <c r="AB11" t="s">
        <v>57</v>
      </c>
      <c r="AD11" s="21">
        <f>F25</f>
        <v>0</v>
      </c>
      <c r="AE11" s="6" t="s">
        <v>1686</v>
      </c>
    </row>
    <row r="12" spans="4:41" x14ac:dyDescent="0.35">
      <c r="AA12" t="s">
        <v>591</v>
      </c>
      <c r="AB12" t="s">
        <v>59</v>
      </c>
      <c r="AD12" s="21">
        <f>F26</f>
        <v>0</v>
      </c>
      <c r="AE12" s="6" t="s">
        <v>1686</v>
      </c>
    </row>
    <row r="13" spans="4:41" x14ac:dyDescent="0.35">
      <c r="D13" s="85" t="s">
        <v>2</v>
      </c>
      <c r="E13" s="85"/>
      <c r="F13" s="19" t="s">
        <v>3</v>
      </c>
      <c r="K13" s="88" t="s">
        <v>1829</v>
      </c>
      <c r="L13" s="88"/>
      <c r="M13" s="6"/>
      <c r="AA13" t="s">
        <v>594</v>
      </c>
      <c r="AB13" t="s">
        <v>298</v>
      </c>
      <c r="AD13" s="21">
        <f>F28</f>
        <v>0</v>
      </c>
      <c r="AE13" s="6" t="s">
        <v>1686</v>
      </c>
    </row>
    <row r="14" spans="4:41" x14ac:dyDescent="0.35">
      <c r="D14" s="86" t="s">
        <v>1697</v>
      </c>
      <c r="E14" s="87"/>
      <c r="F14" s="22"/>
      <c r="K14" s="8" t="s">
        <v>1830</v>
      </c>
      <c r="L14" s="8" t="s">
        <v>1688</v>
      </c>
      <c r="M14" s="6"/>
      <c r="AA14" t="s">
        <v>598</v>
      </c>
      <c r="AB14" t="s">
        <v>190</v>
      </c>
      <c r="AD14" s="21">
        <f>F29</f>
        <v>0</v>
      </c>
      <c r="AE14" s="6" t="s">
        <v>1686</v>
      </c>
    </row>
    <row r="15" spans="4:41" x14ac:dyDescent="0.35">
      <c r="K15" s="6"/>
      <c r="L15" s="6"/>
      <c r="M15" s="6"/>
      <c r="AA15" t="s">
        <v>602</v>
      </c>
      <c r="AB15" t="s">
        <v>15</v>
      </c>
      <c r="AD15" s="21">
        <f>F30</f>
        <v>0</v>
      </c>
      <c r="AE15" s="6" t="s">
        <v>1686</v>
      </c>
    </row>
    <row r="16" spans="4:41" x14ac:dyDescent="0.35">
      <c r="F16" t="s">
        <v>1683</v>
      </c>
      <c r="K16" s="6"/>
      <c r="L16" s="6"/>
      <c r="M16" s="6"/>
      <c r="AA16" t="s">
        <v>22</v>
      </c>
      <c r="AB16" t="s">
        <v>11</v>
      </c>
      <c r="AC16">
        <f>IF(F18&gt;0,60,0)+IF(F19&gt;0,12,0)+IF(F20&gt;0,12,0)</f>
        <v>0</v>
      </c>
      <c r="AD16" s="21">
        <f>IF(F22="Ja",AC16*$AD$3,0)</f>
        <v>0</v>
      </c>
      <c r="AE16" s="6" t="s">
        <v>1687</v>
      </c>
    </row>
    <row r="17" spans="4:13" x14ac:dyDescent="0.35">
      <c r="F17" s="19" t="s">
        <v>5</v>
      </c>
      <c r="G17" s="19" t="s">
        <v>47</v>
      </c>
      <c r="K17" s="6"/>
      <c r="L17" s="6"/>
      <c r="M17" s="6"/>
    </row>
    <row r="18" spans="4:13" ht="29" x14ac:dyDescent="0.35">
      <c r="D18" s="19" t="s">
        <v>6</v>
      </c>
      <c r="E18" s="23" t="s">
        <v>8</v>
      </c>
      <c r="F18" s="24"/>
      <c r="G18" s="24"/>
      <c r="K18" s="9">
        <v>5</v>
      </c>
      <c r="L18" s="10" t="s">
        <v>1831</v>
      </c>
      <c r="M18" s="6"/>
    </row>
    <row r="19" spans="4:13" ht="29" x14ac:dyDescent="0.35">
      <c r="D19" s="25" t="s">
        <v>7</v>
      </c>
      <c r="E19" s="23" t="s">
        <v>8</v>
      </c>
      <c r="F19" s="24"/>
      <c r="G19" s="24"/>
      <c r="K19" s="9" t="s">
        <v>495</v>
      </c>
      <c r="L19" s="10" t="s">
        <v>1832</v>
      </c>
      <c r="M19" s="6"/>
    </row>
    <row r="20" spans="4:13" ht="29" x14ac:dyDescent="0.35">
      <c r="D20" s="19" t="s">
        <v>9</v>
      </c>
      <c r="E20" s="26" t="s">
        <v>8</v>
      </c>
      <c r="F20" s="24"/>
      <c r="G20" s="24"/>
      <c r="K20" s="9" t="s">
        <v>495</v>
      </c>
      <c r="L20" s="10" t="s">
        <v>1832</v>
      </c>
      <c r="M20" s="6"/>
    </row>
    <row r="21" spans="4:13" x14ac:dyDescent="0.35">
      <c r="K21" s="11"/>
      <c r="L21" s="6"/>
      <c r="M21" s="6"/>
    </row>
    <row r="22" spans="4:13" ht="43.5" x14ac:dyDescent="0.35">
      <c r="D22" s="72" t="s">
        <v>10</v>
      </c>
      <c r="E22" s="73" t="s">
        <v>11</v>
      </c>
      <c r="F22" s="74"/>
      <c r="K22" s="9" t="s">
        <v>554</v>
      </c>
      <c r="L22" s="12"/>
      <c r="M22" s="6"/>
    </row>
    <row r="23" spans="4:13" x14ac:dyDescent="0.35">
      <c r="K23" s="11"/>
      <c r="L23" s="6"/>
      <c r="M23" s="6"/>
    </row>
    <row r="24" spans="4:13" x14ac:dyDescent="0.35">
      <c r="D24" s="19" t="s">
        <v>1737</v>
      </c>
      <c r="E24" s="27" t="s">
        <v>55</v>
      </c>
      <c r="F24" s="28"/>
      <c r="K24" s="9" t="s">
        <v>1833</v>
      </c>
      <c r="L24" s="10"/>
      <c r="M24" s="6"/>
    </row>
    <row r="25" spans="4:13" x14ac:dyDescent="0.35">
      <c r="D25" s="19" t="s">
        <v>1738</v>
      </c>
      <c r="E25" s="27" t="s">
        <v>57</v>
      </c>
      <c r="F25" s="28"/>
      <c r="K25" s="9" t="s">
        <v>1834</v>
      </c>
      <c r="L25" s="10"/>
      <c r="M25" s="6"/>
    </row>
    <row r="26" spans="4:13" x14ac:dyDescent="0.35">
      <c r="D26" s="19" t="s">
        <v>1739</v>
      </c>
      <c r="E26" s="27" t="s">
        <v>59</v>
      </c>
      <c r="F26" s="28"/>
      <c r="K26" s="9" t="s">
        <v>1835</v>
      </c>
      <c r="L26" s="10"/>
      <c r="M26" s="6"/>
    </row>
    <row r="27" spans="4:13" x14ac:dyDescent="0.35">
      <c r="K27" s="11"/>
      <c r="L27" s="6"/>
      <c r="M27" s="6"/>
    </row>
    <row r="28" spans="4:13" ht="15" customHeight="1" x14ac:dyDescent="0.35">
      <c r="D28" s="19" t="s">
        <v>12</v>
      </c>
      <c r="E28" s="27" t="s">
        <v>298</v>
      </c>
      <c r="F28" s="28"/>
      <c r="K28" s="9" t="s">
        <v>564</v>
      </c>
      <c r="L28" s="10" t="s">
        <v>1837</v>
      </c>
      <c r="M28" s="6"/>
    </row>
    <row r="29" spans="4:13" x14ac:dyDescent="0.35">
      <c r="D29" s="19" t="s">
        <v>13</v>
      </c>
      <c r="E29" s="27" t="s">
        <v>190</v>
      </c>
      <c r="F29" s="28"/>
      <c r="K29" s="9" t="s">
        <v>564</v>
      </c>
      <c r="L29" s="10" t="s">
        <v>1837</v>
      </c>
      <c r="M29" s="6"/>
    </row>
    <row r="30" spans="4:13" x14ac:dyDescent="0.35">
      <c r="D30" s="19" t="s">
        <v>1736</v>
      </c>
      <c r="E30" s="27" t="s">
        <v>15</v>
      </c>
      <c r="F30" s="28"/>
      <c r="K30" s="9" t="s">
        <v>564</v>
      </c>
      <c r="L30" s="10" t="s">
        <v>1837</v>
      </c>
      <c r="M30" s="6"/>
    </row>
    <row r="34" spans="4:12" x14ac:dyDescent="0.35">
      <c r="D34" s="6" t="s">
        <v>1861</v>
      </c>
    </row>
    <row r="35" spans="4:12" x14ac:dyDescent="0.35">
      <c r="D35" s="89"/>
      <c r="E35" s="89"/>
      <c r="F35" s="89"/>
      <c r="G35" s="89"/>
      <c r="H35" s="89"/>
      <c r="I35" s="89"/>
      <c r="J35" s="89"/>
      <c r="K35" s="89"/>
      <c r="L35" s="89"/>
    </row>
    <row r="36" spans="4:12" x14ac:dyDescent="0.35">
      <c r="D36" s="89"/>
      <c r="E36" s="89"/>
      <c r="F36" s="89"/>
      <c r="G36" s="89"/>
      <c r="H36" s="89"/>
      <c r="I36" s="89"/>
      <c r="J36" s="89"/>
      <c r="K36" s="89"/>
      <c r="L36" s="89"/>
    </row>
    <row r="37" spans="4:12" x14ac:dyDescent="0.35">
      <c r="D37" s="89"/>
      <c r="E37" s="89"/>
      <c r="F37" s="89"/>
      <c r="G37" s="89"/>
      <c r="H37" s="89"/>
      <c r="I37" s="89"/>
      <c r="J37" s="89"/>
      <c r="K37" s="89"/>
      <c r="L37" s="89"/>
    </row>
    <row r="38" spans="4:12" x14ac:dyDescent="0.35">
      <c r="D38" s="89"/>
      <c r="E38" s="89"/>
      <c r="F38" s="89"/>
      <c r="G38" s="89"/>
      <c r="H38" s="89"/>
      <c r="I38" s="89"/>
      <c r="J38" s="89"/>
      <c r="K38" s="89"/>
      <c r="L38" s="89"/>
    </row>
    <row r="39" spans="4:12" x14ac:dyDescent="0.35">
      <c r="D39" s="89"/>
      <c r="E39" s="89"/>
      <c r="F39" s="89"/>
      <c r="G39" s="89"/>
      <c r="H39" s="89"/>
      <c r="I39" s="89"/>
      <c r="J39" s="89"/>
      <c r="K39" s="89"/>
      <c r="L39" s="89"/>
    </row>
    <row r="40" spans="4:12" x14ac:dyDescent="0.35">
      <c r="D40" s="89"/>
      <c r="E40" s="89"/>
      <c r="F40" s="89"/>
      <c r="G40" s="89"/>
      <c r="H40" s="89"/>
      <c r="I40" s="89"/>
      <c r="J40" s="89"/>
      <c r="K40" s="89"/>
      <c r="L40" s="89"/>
    </row>
    <row r="41" spans="4:12" x14ac:dyDescent="0.35">
      <c r="D41" s="89"/>
      <c r="E41" s="89"/>
      <c r="F41" s="89"/>
      <c r="G41" s="89"/>
      <c r="H41" s="89"/>
      <c r="I41" s="89"/>
      <c r="J41" s="89"/>
      <c r="K41" s="89"/>
      <c r="L41" s="89"/>
    </row>
    <row r="42" spans="4:12" x14ac:dyDescent="0.35">
      <c r="D42" s="89"/>
      <c r="E42" s="89"/>
      <c r="F42" s="89"/>
      <c r="G42" s="89"/>
      <c r="H42" s="89"/>
      <c r="I42" s="89"/>
      <c r="J42" s="89"/>
      <c r="K42" s="89"/>
      <c r="L42" s="89"/>
    </row>
    <row r="43" spans="4:12" x14ac:dyDescent="0.35">
      <c r="D43" s="89"/>
      <c r="E43" s="89"/>
      <c r="F43" s="89"/>
      <c r="G43" s="89"/>
      <c r="H43" s="89"/>
      <c r="I43" s="89"/>
      <c r="J43" s="89"/>
      <c r="K43" s="89"/>
      <c r="L43" s="89"/>
    </row>
    <row r="44" spans="4:12" x14ac:dyDescent="0.35">
      <c r="D44" s="89"/>
      <c r="E44" s="89"/>
      <c r="F44" s="89"/>
      <c r="G44" s="89"/>
      <c r="H44" s="89"/>
      <c r="I44" s="89"/>
      <c r="J44" s="89"/>
      <c r="K44" s="89"/>
      <c r="L44" s="89"/>
    </row>
    <row r="45" spans="4:12" x14ac:dyDescent="0.35">
      <c r="D45" s="89"/>
      <c r="E45" s="89"/>
      <c r="F45" s="89"/>
      <c r="G45" s="89"/>
      <c r="H45" s="89"/>
      <c r="I45" s="89"/>
      <c r="J45" s="89"/>
      <c r="K45" s="89"/>
      <c r="L45" s="89"/>
    </row>
    <row r="46" spans="4:12" x14ac:dyDescent="0.35">
      <c r="D46" s="89"/>
      <c r="E46" s="89"/>
      <c r="F46" s="89"/>
      <c r="G46" s="89"/>
      <c r="H46" s="89"/>
      <c r="I46" s="89"/>
      <c r="J46" s="89"/>
      <c r="K46" s="89"/>
      <c r="L46" s="89"/>
    </row>
    <row r="47" spans="4:12" x14ac:dyDescent="0.35">
      <c r="D47" s="89"/>
      <c r="E47" s="89"/>
      <c r="F47" s="89"/>
      <c r="G47" s="89"/>
      <c r="H47" s="89"/>
      <c r="I47" s="89"/>
      <c r="J47" s="89"/>
      <c r="K47" s="89"/>
      <c r="L47" s="89"/>
    </row>
  </sheetData>
  <sheetProtection algorithmName="SHA-512" hashValue="O1M+nH8/LN9urftjNvdzShH/4wTHnd1CYqlqFc81pj+G2YgQVphtgFs8YpalO5WUxvKiUK3cENcmpjP0vi3MqA==" saltValue="DGsNns45isXdR2Qo/6GOww==" spinCount="100000" sheet="1" objects="1" scenarios="1"/>
  <mergeCells count="4">
    <mergeCell ref="D13:E13"/>
    <mergeCell ref="D14:E14"/>
    <mergeCell ref="K13:L13"/>
    <mergeCell ref="D35:L47"/>
  </mergeCells>
  <phoneticPr fontId="5" type="noConversion"/>
  <conditionalFormatting sqref="D14 F14 F18:G20 F22 F24:F26">
    <cfRule type="expression" dxfId="16" priority="14">
      <formula>D14&lt;&gt;""</formula>
    </cfRule>
  </conditionalFormatting>
  <conditionalFormatting sqref="F28:F30">
    <cfRule type="expression" dxfId="15" priority="1">
      <formula>F28&lt;&gt;""</formula>
    </cfRule>
  </conditionalFormatting>
  <dataValidations disablePrompts="1" count="3">
    <dataValidation type="list" allowBlank="1" showInputMessage="1" showErrorMessage="1" sqref="F22" xr:uid="{5B05FFE6-8BD9-4E88-B3E6-F49E1AEE37DA}">
      <formula1>"Ja,Nej"</formula1>
    </dataValidation>
    <dataValidation type="whole" operator="lessThanOrEqual" showInputMessage="1" showErrorMessage="1" errorTitle="Antal tillbehör" error="Du kan enbart välja lika många tillbehör som antal maskiner" sqref="F24:F26 F28:F30" xr:uid="{49218338-0500-4027-A0A9-CA0538DA8E67}">
      <formula1>$F$14</formula1>
    </dataValidation>
    <dataValidation type="whole" errorStyle="information" operator="greaterThanOrEqual" allowBlank="1" showInputMessage="1" showErrorMessage="1" errorTitle="Ändra maskinantal" error="Du har nu valt färre maskiner än valda tillbehör." sqref="F14" xr:uid="{80FC6871-09E8-49F9-A413-4D4A66CE7083}">
      <formula1>MAX(F24:F30)</formula1>
    </dataValidation>
  </dataValidations>
  <hyperlinks>
    <hyperlink ref="G2" location="Sammanställning!D102" display="Sammanställning" xr:uid="{D15B0061-D12A-403A-8A9F-5FB6FE387CB0}"/>
  </hyperlinks>
  <pageMargins left="0.7" right="0.7" top="0.75" bottom="0.75" header="0.3" footer="0.3"/>
  <pageSetup paperSize="9"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14B25-83AB-4585-A509-158754B3A02E}">
  <sheetPr codeName="Sheet9">
    <tabColor theme="9" tint="0.79998168889431442"/>
    <pageSetUpPr fitToPage="1"/>
  </sheetPr>
  <dimension ref="A2:AP53"/>
  <sheetViews>
    <sheetView showGridLines="0" topLeftCell="B1" zoomScale="85" zoomScaleNormal="85" workbookViewId="0">
      <selection activeCell="B1" sqref="B1"/>
    </sheetView>
  </sheetViews>
  <sheetFormatPr defaultColWidth="8.81640625" defaultRowHeight="14.5" outlineLevelCol="1" x14ac:dyDescent="0.35"/>
  <cols>
    <col min="1" max="1" width="4.54296875" hidden="1" customWidth="1"/>
    <col min="2" max="3" width="4.54296875" customWidth="1"/>
    <col min="4" max="4" width="25.54296875" customWidth="1"/>
    <col min="5" max="5" width="35.54296875" customWidth="1"/>
    <col min="6" max="9" width="22.453125" customWidth="1"/>
    <col min="10" max="10" width="2.453125" customWidth="1"/>
    <col min="11" max="11" width="8.54296875" customWidth="1"/>
    <col min="12" max="12" width="26.54296875" bestFit="1" customWidth="1"/>
    <col min="13" max="19" width="2.453125" customWidth="1"/>
    <col min="20" max="25" width="1.453125" customWidth="1"/>
    <col min="26" max="26" width="9.453125" hidden="1" customWidth="1" outlineLevel="1"/>
    <col min="27" max="27" width="12.1796875" hidden="1" customWidth="1" outlineLevel="1"/>
    <col min="28" max="28" width="46.453125" hidden="1" customWidth="1" outlineLevel="1"/>
    <col min="29" max="29" width="6" hidden="1" customWidth="1" outlineLevel="1"/>
    <col min="30" max="30" width="17.453125" style="21" hidden="1" customWidth="1" outlineLevel="1"/>
    <col min="31" max="31" width="32.453125" hidden="1" customWidth="1" outlineLevel="1"/>
    <col min="32" max="41" width="9.1796875" hidden="1" customWidth="1" outlineLevel="1"/>
    <col min="42" max="42" width="9.1796875" customWidth="1" collapsed="1"/>
  </cols>
  <sheetData>
    <row r="2" spans="4:41" x14ac:dyDescent="0.35">
      <c r="G2" s="18" t="s">
        <v>1822</v>
      </c>
      <c r="Z2" s="19" t="s">
        <v>1780</v>
      </c>
      <c r="AA2" s="19" t="s">
        <v>1680</v>
      </c>
      <c r="AB2" s="19" t="s">
        <v>1681</v>
      </c>
      <c r="AC2" s="19" t="s">
        <v>1682</v>
      </c>
      <c r="AD2" s="55" t="s">
        <v>3</v>
      </c>
      <c r="AE2" s="19" t="s">
        <v>1688</v>
      </c>
      <c r="AN2" s="19" t="s">
        <v>6</v>
      </c>
      <c r="AO2">
        <f>IF(SUM(F18:I18)&gt;0,5,0)</f>
        <v>0</v>
      </c>
    </row>
    <row r="3" spans="4:41" x14ac:dyDescent="0.35">
      <c r="Z3" t="s">
        <v>1781</v>
      </c>
      <c r="AA3" t="s">
        <v>645</v>
      </c>
      <c r="AB3" t="s">
        <v>646</v>
      </c>
      <c r="AD3" s="21">
        <f>F14</f>
        <v>0</v>
      </c>
      <c r="AE3" s="6" t="s">
        <v>1684</v>
      </c>
      <c r="AN3" s="19" t="s">
        <v>7</v>
      </c>
      <c r="AO3">
        <f>IF(SUM(F19:I19)&gt;0,1,0)</f>
        <v>0</v>
      </c>
    </row>
    <row r="4" spans="4:41" x14ac:dyDescent="0.35">
      <c r="AA4" t="s">
        <v>651</v>
      </c>
      <c r="AB4" t="s">
        <v>1747</v>
      </c>
      <c r="AC4">
        <f>12*5</f>
        <v>60</v>
      </c>
      <c r="AD4" s="21">
        <f>$F18*$AC4*AD$3</f>
        <v>0</v>
      </c>
      <c r="AE4" s="6" t="s">
        <v>1685</v>
      </c>
      <c r="AN4" s="19" t="s">
        <v>9</v>
      </c>
      <c r="AO4">
        <f>IF(SUM(F20:I20)&gt;0,1,0)</f>
        <v>0</v>
      </c>
    </row>
    <row r="5" spans="4:41" x14ac:dyDescent="0.35">
      <c r="AA5" t="s">
        <v>654</v>
      </c>
      <c r="AB5" t="s">
        <v>1753</v>
      </c>
      <c r="AC5">
        <f>12*5</f>
        <v>60</v>
      </c>
      <c r="AD5" s="21">
        <f>$G18*$AC5*AD$3</f>
        <v>0</v>
      </c>
      <c r="AE5" s="6" t="s">
        <v>1685</v>
      </c>
      <c r="AH5" s="75" t="s">
        <v>1823</v>
      </c>
      <c r="AI5" s="76">
        <f>$F$14</f>
        <v>0</v>
      </c>
    </row>
    <row r="6" spans="4:41" x14ac:dyDescent="0.35">
      <c r="AA6" t="s">
        <v>657</v>
      </c>
      <c r="AB6" t="s">
        <v>1748</v>
      </c>
      <c r="AC6">
        <f>12*5</f>
        <v>60</v>
      </c>
      <c r="AD6" s="21">
        <f>$H18*$AC6*AD$3</f>
        <v>0</v>
      </c>
      <c r="AE6" s="6" t="s">
        <v>1685</v>
      </c>
      <c r="AH6" s="75" t="s">
        <v>1825</v>
      </c>
      <c r="AI6" s="77">
        <f>F32+F33</f>
        <v>0</v>
      </c>
    </row>
    <row r="7" spans="4:41" x14ac:dyDescent="0.35">
      <c r="D7" s="29" t="s">
        <v>1</v>
      </c>
      <c r="AA7" t="s">
        <v>660</v>
      </c>
      <c r="AB7" t="s">
        <v>1756</v>
      </c>
      <c r="AC7">
        <f>12*5</f>
        <v>60</v>
      </c>
      <c r="AD7" s="21">
        <f>$I18*$AC7*AD$3</f>
        <v>0</v>
      </c>
      <c r="AE7" s="6" t="s">
        <v>1685</v>
      </c>
    </row>
    <row r="8" spans="4:41" x14ac:dyDescent="0.35">
      <c r="D8" s="29" t="s">
        <v>0</v>
      </c>
      <c r="AA8" t="s">
        <v>664</v>
      </c>
      <c r="AB8" t="s">
        <v>1749</v>
      </c>
      <c r="AC8">
        <v>12</v>
      </c>
      <c r="AD8" s="21">
        <f>$F19*$AC8*AD$3</f>
        <v>0</v>
      </c>
      <c r="AE8" s="6" t="s">
        <v>1685</v>
      </c>
    </row>
    <row r="9" spans="4:41" x14ac:dyDescent="0.35">
      <c r="D9" s="7" t="str">
        <f>Admin!D3</f>
        <v>Version 4.0</v>
      </c>
      <c r="AA9" t="s">
        <v>667</v>
      </c>
      <c r="AB9" t="s">
        <v>1754</v>
      </c>
      <c r="AC9">
        <v>12</v>
      </c>
      <c r="AD9" s="21">
        <f>$G19*$AC9*AD$3</f>
        <v>0</v>
      </c>
      <c r="AE9" s="6" t="s">
        <v>1685</v>
      </c>
    </row>
    <row r="10" spans="4:41" x14ac:dyDescent="0.35">
      <c r="D10" s="7"/>
      <c r="AA10" t="s">
        <v>670</v>
      </c>
      <c r="AB10" t="s">
        <v>1750</v>
      </c>
      <c r="AC10">
        <v>12</v>
      </c>
      <c r="AD10" s="21">
        <f>$H19*$AC10*AD$3</f>
        <v>0</v>
      </c>
      <c r="AE10" s="6" t="s">
        <v>1685</v>
      </c>
    </row>
    <row r="11" spans="4:41" x14ac:dyDescent="0.35">
      <c r="AA11" t="s">
        <v>673</v>
      </c>
      <c r="AB11" t="s">
        <v>1757</v>
      </c>
      <c r="AC11">
        <v>12</v>
      </c>
      <c r="AD11" s="21">
        <f>$I19*$AC11*AD$3</f>
        <v>0</v>
      </c>
      <c r="AE11" s="6" t="s">
        <v>1685</v>
      </c>
    </row>
    <row r="12" spans="4:41" x14ac:dyDescent="0.35">
      <c r="AA12" t="s">
        <v>677</v>
      </c>
      <c r="AB12" t="s">
        <v>1751</v>
      </c>
      <c r="AC12">
        <v>12</v>
      </c>
      <c r="AD12" s="21">
        <f>$F20*$AC12*AD$3</f>
        <v>0</v>
      </c>
      <c r="AE12" s="6" t="s">
        <v>1685</v>
      </c>
    </row>
    <row r="13" spans="4:41" x14ac:dyDescent="0.35">
      <c r="D13" s="85" t="s">
        <v>2</v>
      </c>
      <c r="E13" s="85"/>
      <c r="F13" s="19" t="s">
        <v>3</v>
      </c>
      <c r="K13" s="88" t="s">
        <v>1829</v>
      </c>
      <c r="L13" s="88"/>
      <c r="AA13" t="s">
        <v>680</v>
      </c>
      <c r="AB13" t="s">
        <v>1755</v>
      </c>
      <c r="AC13">
        <v>12</v>
      </c>
      <c r="AD13" s="21">
        <f>$G20*$AC13*AD$3</f>
        <v>0</v>
      </c>
      <c r="AE13" s="6" t="s">
        <v>1685</v>
      </c>
    </row>
    <row r="14" spans="4:41" x14ac:dyDescent="0.35">
      <c r="D14" s="86" t="s">
        <v>1698</v>
      </c>
      <c r="E14" s="87"/>
      <c r="F14" s="22"/>
      <c r="K14" s="8" t="s">
        <v>1830</v>
      </c>
      <c r="L14" s="8" t="s">
        <v>1688</v>
      </c>
      <c r="AA14" t="s">
        <v>683</v>
      </c>
      <c r="AB14" t="s">
        <v>1752</v>
      </c>
      <c r="AC14">
        <v>12</v>
      </c>
      <c r="AD14" s="21">
        <f>$H20*$AC14*AD$3</f>
        <v>0</v>
      </c>
      <c r="AE14" s="6" t="s">
        <v>1685</v>
      </c>
    </row>
    <row r="15" spans="4:41" x14ac:dyDescent="0.35">
      <c r="K15" s="6"/>
      <c r="L15" s="6"/>
      <c r="AA15" t="s">
        <v>686</v>
      </c>
      <c r="AB15" t="s">
        <v>1758</v>
      </c>
      <c r="AC15">
        <v>12</v>
      </c>
      <c r="AD15" s="21">
        <f>$I20*$AC15*AD$3</f>
        <v>0</v>
      </c>
      <c r="AE15" s="6" t="s">
        <v>1685</v>
      </c>
    </row>
    <row r="16" spans="4:41" x14ac:dyDescent="0.35">
      <c r="F16" t="s">
        <v>1683</v>
      </c>
      <c r="K16" s="6"/>
      <c r="L16" s="6"/>
      <c r="AA16" t="s">
        <v>690</v>
      </c>
      <c r="AB16" t="s">
        <v>55</v>
      </c>
      <c r="AD16" s="21">
        <f>F24</f>
        <v>0</v>
      </c>
      <c r="AE16" s="6" t="s">
        <v>1686</v>
      </c>
    </row>
    <row r="17" spans="4:31" x14ac:dyDescent="0.35">
      <c r="F17" s="19" t="s">
        <v>5</v>
      </c>
      <c r="G17" s="19" t="s">
        <v>47</v>
      </c>
      <c r="H17" s="19" t="s">
        <v>48</v>
      </c>
      <c r="I17" s="19" t="s">
        <v>49</v>
      </c>
      <c r="K17" s="6"/>
      <c r="L17" s="6"/>
      <c r="AA17" t="s">
        <v>693</v>
      </c>
      <c r="AB17" t="s">
        <v>57</v>
      </c>
      <c r="AD17" s="21">
        <f>F25</f>
        <v>0</v>
      </c>
      <c r="AE17" s="6" t="s">
        <v>1686</v>
      </c>
    </row>
    <row r="18" spans="4:31" ht="29" x14ac:dyDescent="0.35">
      <c r="D18" s="19" t="s">
        <v>6</v>
      </c>
      <c r="E18" s="23" t="s">
        <v>8</v>
      </c>
      <c r="F18" s="24"/>
      <c r="G18" s="24"/>
      <c r="H18" s="24"/>
      <c r="I18" s="24"/>
      <c r="K18" s="9">
        <v>5</v>
      </c>
      <c r="L18" s="10" t="s">
        <v>1831</v>
      </c>
      <c r="AA18" t="s">
        <v>696</v>
      </c>
      <c r="AB18" t="s">
        <v>59</v>
      </c>
      <c r="AD18" s="21">
        <f>F26</f>
        <v>0</v>
      </c>
      <c r="AE18" s="6" t="s">
        <v>1686</v>
      </c>
    </row>
    <row r="19" spans="4:31" ht="29" x14ac:dyDescent="0.35">
      <c r="D19" s="25" t="s">
        <v>7</v>
      </c>
      <c r="E19" s="23" t="s">
        <v>8</v>
      </c>
      <c r="F19" s="24"/>
      <c r="G19" s="24"/>
      <c r="H19" s="24"/>
      <c r="I19" s="24"/>
      <c r="K19" s="9" t="s">
        <v>495</v>
      </c>
      <c r="L19" s="10" t="s">
        <v>1832</v>
      </c>
      <c r="AA19" t="s">
        <v>699</v>
      </c>
      <c r="AB19" t="s">
        <v>700</v>
      </c>
      <c r="AD19" s="21">
        <f>F28</f>
        <v>0</v>
      </c>
      <c r="AE19" s="6" t="s">
        <v>1686</v>
      </c>
    </row>
    <row r="20" spans="4:31" ht="29" x14ac:dyDescent="0.35">
      <c r="D20" s="19" t="s">
        <v>9</v>
      </c>
      <c r="E20" s="26" t="s">
        <v>8</v>
      </c>
      <c r="F20" s="24"/>
      <c r="G20" s="24"/>
      <c r="H20" s="24"/>
      <c r="I20" s="24"/>
      <c r="K20" s="9" t="s">
        <v>495</v>
      </c>
      <c r="L20" s="10" t="s">
        <v>1832</v>
      </c>
      <c r="AA20" t="s">
        <v>705</v>
      </c>
      <c r="AB20" t="s">
        <v>706</v>
      </c>
      <c r="AD20" s="21">
        <f t="shared" ref="AD20:AD26" si="0">F29</f>
        <v>0</v>
      </c>
      <c r="AE20" s="6" t="s">
        <v>1686</v>
      </c>
    </row>
    <row r="21" spans="4:31" x14ac:dyDescent="0.35">
      <c r="K21" s="11"/>
      <c r="L21" s="6"/>
      <c r="AA21" t="s">
        <v>711</v>
      </c>
      <c r="AB21" t="s">
        <v>287</v>
      </c>
      <c r="AD21" s="21">
        <f t="shared" si="0"/>
        <v>0</v>
      </c>
      <c r="AE21" s="6" t="s">
        <v>1686</v>
      </c>
    </row>
    <row r="22" spans="4:31" ht="43.5" x14ac:dyDescent="0.35">
      <c r="D22" s="72" t="s">
        <v>10</v>
      </c>
      <c r="E22" s="73" t="s">
        <v>11</v>
      </c>
      <c r="F22" s="74"/>
      <c r="K22" s="9" t="s">
        <v>554</v>
      </c>
      <c r="L22" s="12"/>
      <c r="AA22" t="s">
        <v>715</v>
      </c>
      <c r="AB22" t="s">
        <v>292</v>
      </c>
      <c r="AD22" s="21">
        <f t="shared" si="0"/>
        <v>0</v>
      </c>
      <c r="AE22" s="6" t="s">
        <v>1686</v>
      </c>
    </row>
    <row r="23" spans="4:31" x14ac:dyDescent="0.35">
      <c r="K23" s="11"/>
      <c r="L23" s="6"/>
      <c r="AA23" t="s">
        <v>718</v>
      </c>
      <c r="AB23" t="s">
        <v>298</v>
      </c>
      <c r="AD23" s="21">
        <f t="shared" si="0"/>
        <v>0</v>
      </c>
      <c r="AE23" s="6" t="s">
        <v>1686</v>
      </c>
    </row>
    <row r="24" spans="4:31" x14ac:dyDescent="0.35">
      <c r="D24" s="19" t="s">
        <v>1737</v>
      </c>
      <c r="E24" s="27" t="s">
        <v>55</v>
      </c>
      <c r="F24" s="28"/>
      <c r="K24" s="9" t="s">
        <v>1833</v>
      </c>
      <c r="L24" s="10"/>
      <c r="AA24" t="s">
        <v>722</v>
      </c>
      <c r="AB24" t="s">
        <v>304</v>
      </c>
      <c r="AD24" s="21">
        <f t="shared" si="0"/>
        <v>0</v>
      </c>
      <c r="AE24" s="6" t="s">
        <v>1686</v>
      </c>
    </row>
    <row r="25" spans="4:31" x14ac:dyDescent="0.35">
      <c r="D25" s="19" t="s">
        <v>1738</v>
      </c>
      <c r="E25" s="27" t="s">
        <v>57</v>
      </c>
      <c r="F25" s="28"/>
      <c r="K25" s="9" t="s">
        <v>1834</v>
      </c>
      <c r="L25" s="10"/>
      <c r="AA25" t="s">
        <v>726</v>
      </c>
      <c r="AB25" t="s">
        <v>727</v>
      </c>
      <c r="AD25" s="21">
        <f t="shared" si="0"/>
        <v>0</v>
      </c>
      <c r="AE25" s="6" t="s">
        <v>1686</v>
      </c>
    </row>
    <row r="26" spans="4:31" x14ac:dyDescent="0.35">
      <c r="D26" s="19" t="s">
        <v>1739</v>
      </c>
      <c r="E26" s="27" t="s">
        <v>59</v>
      </c>
      <c r="F26" s="28"/>
      <c r="K26" s="9" t="s">
        <v>1835</v>
      </c>
      <c r="L26" s="10"/>
      <c r="AA26" t="s">
        <v>731</v>
      </c>
      <c r="AB26" t="s">
        <v>732</v>
      </c>
      <c r="AD26" s="21">
        <f t="shared" si="0"/>
        <v>0</v>
      </c>
      <c r="AE26" s="6" t="s">
        <v>1686</v>
      </c>
    </row>
    <row r="27" spans="4:31" x14ac:dyDescent="0.35">
      <c r="K27" s="11"/>
      <c r="L27" s="6"/>
      <c r="AA27" t="s">
        <v>737</v>
      </c>
      <c r="AB27" t="s">
        <v>320</v>
      </c>
      <c r="AD27" s="21">
        <f>F36</f>
        <v>0</v>
      </c>
      <c r="AE27" s="6" t="s">
        <v>1686</v>
      </c>
    </row>
    <row r="28" spans="4:31" ht="30" customHeight="1" x14ac:dyDescent="0.35">
      <c r="D28" s="19" t="s">
        <v>12</v>
      </c>
      <c r="E28" s="27" t="s">
        <v>700</v>
      </c>
      <c r="F28" s="28"/>
      <c r="K28" s="9" t="s">
        <v>564</v>
      </c>
      <c r="L28" s="90" t="s">
        <v>1836</v>
      </c>
      <c r="AA28" t="s">
        <v>22</v>
      </c>
      <c r="AB28" t="s">
        <v>11</v>
      </c>
      <c r="AC28">
        <f>IF(F18&gt;0,60,0)+IF(F19&gt;0,12,0)+IF(F20&gt;0,12,0)</f>
        <v>0</v>
      </c>
      <c r="AD28" s="21">
        <f>IF(F22="Ja",AC28*$AD$3,0)</f>
        <v>0</v>
      </c>
      <c r="AE28" s="6" t="s">
        <v>1687</v>
      </c>
    </row>
    <row r="29" spans="4:31" x14ac:dyDescent="0.35">
      <c r="D29" s="19" t="s">
        <v>13</v>
      </c>
      <c r="E29" s="27" t="s">
        <v>706</v>
      </c>
      <c r="F29" s="28"/>
      <c r="K29" s="9" t="s">
        <v>564</v>
      </c>
      <c r="L29" s="91"/>
    </row>
    <row r="30" spans="4:31" x14ac:dyDescent="0.35">
      <c r="D30" s="19" t="s">
        <v>1736</v>
      </c>
      <c r="E30" s="27" t="s">
        <v>287</v>
      </c>
      <c r="F30" s="28"/>
      <c r="K30" s="9" t="s">
        <v>564</v>
      </c>
      <c r="L30" s="91"/>
    </row>
    <row r="31" spans="4:31" x14ac:dyDescent="0.35">
      <c r="D31" s="19" t="s">
        <v>1740</v>
      </c>
      <c r="E31" s="27" t="s">
        <v>292</v>
      </c>
      <c r="F31" s="28"/>
      <c r="K31" s="9" t="s">
        <v>564</v>
      </c>
      <c r="L31" s="91"/>
    </row>
    <row r="32" spans="4:31" x14ac:dyDescent="0.35">
      <c r="D32" s="19" t="s">
        <v>1741</v>
      </c>
      <c r="E32" s="27" t="s">
        <v>298</v>
      </c>
      <c r="F32" s="28"/>
      <c r="K32" s="9" t="s">
        <v>564</v>
      </c>
      <c r="L32" s="91"/>
    </row>
    <row r="33" spans="4:12" x14ac:dyDescent="0.35">
      <c r="D33" s="19" t="s">
        <v>1742</v>
      </c>
      <c r="E33" s="27" t="s">
        <v>304</v>
      </c>
      <c r="F33" s="28"/>
      <c r="K33" s="9" t="s">
        <v>564</v>
      </c>
      <c r="L33" s="91"/>
    </row>
    <row r="34" spans="4:12" x14ac:dyDescent="0.35">
      <c r="D34" s="19" t="s">
        <v>1743</v>
      </c>
      <c r="E34" s="27" t="s">
        <v>727</v>
      </c>
      <c r="F34" s="28"/>
      <c r="K34" s="9" t="s">
        <v>564</v>
      </c>
      <c r="L34" s="91"/>
    </row>
    <row r="35" spans="4:12" x14ac:dyDescent="0.35">
      <c r="D35" s="19" t="s">
        <v>1744</v>
      </c>
      <c r="E35" s="27" t="s">
        <v>732</v>
      </c>
      <c r="F35" s="28"/>
      <c r="K35" s="9" t="s">
        <v>564</v>
      </c>
      <c r="L35" s="91"/>
    </row>
    <row r="36" spans="4:12" ht="29" x14ac:dyDescent="0.35">
      <c r="D36" s="19" t="s">
        <v>1745</v>
      </c>
      <c r="E36" s="27" t="s">
        <v>320</v>
      </c>
      <c r="F36" s="28"/>
      <c r="K36" s="9" t="s">
        <v>564</v>
      </c>
      <c r="L36" s="92"/>
    </row>
    <row r="40" spans="4:12" x14ac:dyDescent="0.35">
      <c r="D40" s="6" t="s">
        <v>1861</v>
      </c>
    </row>
    <row r="41" spans="4:12" x14ac:dyDescent="0.35">
      <c r="D41" s="89"/>
      <c r="E41" s="89"/>
      <c r="F41" s="89"/>
      <c r="G41" s="89"/>
      <c r="H41" s="89"/>
      <c r="I41" s="89"/>
      <c r="J41" s="89"/>
      <c r="K41" s="89"/>
      <c r="L41" s="89"/>
    </row>
    <row r="42" spans="4:12" x14ac:dyDescent="0.35">
      <c r="D42" s="89"/>
      <c r="E42" s="89"/>
      <c r="F42" s="89"/>
      <c r="G42" s="89"/>
      <c r="H42" s="89"/>
      <c r="I42" s="89"/>
      <c r="J42" s="89"/>
      <c r="K42" s="89"/>
      <c r="L42" s="89"/>
    </row>
    <row r="43" spans="4:12" x14ac:dyDescent="0.35">
      <c r="D43" s="89"/>
      <c r="E43" s="89"/>
      <c r="F43" s="89"/>
      <c r="G43" s="89"/>
      <c r="H43" s="89"/>
      <c r="I43" s="89"/>
      <c r="J43" s="89"/>
      <c r="K43" s="89"/>
      <c r="L43" s="89"/>
    </row>
    <row r="44" spans="4:12" x14ac:dyDescent="0.35">
      <c r="D44" s="89"/>
      <c r="E44" s="89"/>
      <c r="F44" s="89"/>
      <c r="G44" s="89"/>
      <c r="H44" s="89"/>
      <c r="I44" s="89"/>
      <c r="J44" s="89"/>
      <c r="K44" s="89"/>
      <c r="L44" s="89"/>
    </row>
    <row r="45" spans="4:12" x14ac:dyDescent="0.35">
      <c r="D45" s="89"/>
      <c r="E45" s="89"/>
      <c r="F45" s="89"/>
      <c r="G45" s="89"/>
      <c r="H45" s="89"/>
      <c r="I45" s="89"/>
      <c r="J45" s="89"/>
      <c r="K45" s="89"/>
      <c r="L45" s="89"/>
    </row>
    <row r="46" spans="4:12" x14ac:dyDescent="0.35">
      <c r="D46" s="89"/>
      <c r="E46" s="89"/>
      <c r="F46" s="89"/>
      <c r="G46" s="89"/>
      <c r="H46" s="89"/>
      <c r="I46" s="89"/>
      <c r="J46" s="89"/>
      <c r="K46" s="89"/>
      <c r="L46" s="89"/>
    </row>
    <row r="47" spans="4:12" x14ac:dyDescent="0.35">
      <c r="D47" s="89"/>
      <c r="E47" s="89"/>
      <c r="F47" s="89"/>
      <c r="G47" s="89"/>
      <c r="H47" s="89"/>
      <c r="I47" s="89"/>
      <c r="J47" s="89"/>
      <c r="K47" s="89"/>
      <c r="L47" s="89"/>
    </row>
    <row r="48" spans="4:12" x14ac:dyDescent="0.35">
      <c r="D48" s="89"/>
      <c r="E48" s="89"/>
      <c r="F48" s="89"/>
      <c r="G48" s="89"/>
      <c r="H48" s="89"/>
      <c r="I48" s="89"/>
      <c r="J48" s="89"/>
      <c r="K48" s="89"/>
      <c r="L48" s="89"/>
    </row>
    <row r="49" spans="4:12" x14ac:dyDescent="0.35">
      <c r="D49" s="89"/>
      <c r="E49" s="89"/>
      <c r="F49" s="89"/>
      <c r="G49" s="89"/>
      <c r="H49" s="89"/>
      <c r="I49" s="89"/>
      <c r="J49" s="89"/>
      <c r="K49" s="89"/>
      <c r="L49" s="89"/>
    </row>
    <row r="50" spans="4:12" x14ac:dyDescent="0.35">
      <c r="D50" s="89"/>
      <c r="E50" s="89"/>
      <c r="F50" s="89"/>
      <c r="G50" s="89"/>
      <c r="H50" s="89"/>
      <c r="I50" s="89"/>
      <c r="J50" s="89"/>
      <c r="K50" s="89"/>
      <c r="L50" s="89"/>
    </row>
    <row r="51" spans="4:12" x14ac:dyDescent="0.35">
      <c r="D51" s="89"/>
      <c r="E51" s="89"/>
      <c r="F51" s="89"/>
      <c r="G51" s="89"/>
      <c r="H51" s="89"/>
      <c r="I51" s="89"/>
      <c r="J51" s="89"/>
      <c r="K51" s="89"/>
      <c r="L51" s="89"/>
    </row>
    <row r="52" spans="4:12" x14ac:dyDescent="0.35">
      <c r="D52" s="89"/>
      <c r="E52" s="89"/>
      <c r="F52" s="89"/>
      <c r="G52" s="89"/>
      <c r="H52" s="89"/>
      <c r="I52" s="89"/>
      <c r="J52" s="89"/>
      <c r="K52" s="89"/>
      <c r="L52" s="89"/>
    </row>
    <row r="53" spans="4:12" x14ac:dyDescent="0.35">
      <c r="D53" s="89"/>
      <c r="E53" s="89"/>
      <c r="F53" s="89"/>
      <c r="G53" s="89"/>
      <c r="H53" s="89"/>
      <c r="I53" s="89"/>
      <c r="J53" s="89"/>
      <c r="K53" s="89"/>
      <c r="L53" s="89"/>
    </row>
  </sheetData>
  <sheetProtection algorithmName="SHA-512" hashValue="Ve7GKAZApM+iUEAra3yqviLyi4DyEcYf0IPo91FEsoXt35i3MEVho9VlC9tX1+tWKQvjH/+4APcTVBFwcDXvsw==" saltValue="tpLLDw9w0OYPeEAlUvGYsA==" spinCount="100000" sheet="1" objects="1" scenarios="1"/>
  <mergeCells count="5">
    <mergeCell ref="D13:E13"/>
    <mergeCell ref="D14:E14"/>
    <mergeCell ref="K13:L13"/>
    <mergeCell ref="L28:L36"/>
    <mergeCell ref="D41:L53"/>
  </mergeCells>
  <phoneticPr fontId="5" type="noConversion"/>
  <conditionalFormatting sqref="D14 F14 F18:I20 F22 F24:F26">
    <cfRule type="expression" dxfId="14" priority="14">
      <formula>D14&lt;&gt;""</formula>
    </cfRule>
  </conditionalFormatting>
  <conditionalFormatting sqref="F28:F36">
    <cfRule type="expression" dxfId="13" priority="1">
      <formula>F28&lt;&gt;""</formula>
    </cfRule>
  </conditionalFormatting>
  <dataValidations count="6">
    <dataValidation type="list" allowBlank="1" showInputMessage="1" showErrorMessage="1" sqref="F22" xr:uid="{63444D49-76E0-4873-9F36-1ADE622199FA}">
      <formula1>"Ja,Nej"</formula1>
    </dataValidation>
    <dataValidation type="whole" operator="lessThanOrEqual" showInputMessage="1" showErrorMessage="1" errorTitle="Antal tillbehör" error="Du kan enbart välja lika många tillbehör som antal maskiner" sqref="F24:F26 F28:F31 F35:F36" xr:uid="{1B83B762-AE52-49AC-B1B2-793FAE246419}">
      <formula1>$F$14</formula1>
    </dataValidation>
    <dataValidation type="whole" errorStyle="information" operator="greaterThanOrEqual" allowBlank="1" showInputMessage="1" showErrorMessage="1" errorTitle="Ändra maskinantal" error="Du har nu valt färre maskiner än valda tillbehör." sqref="F14" xr:uid="{8B04E388-6416-4223-82A4-F97130E9F2E9}">
      <formula1>MAX(F24:F36)</formula1>
    </dataValidation>
    <dataValidation type="whole" operator="lessThanOrEqual" showInputMessage="1" showErrorMessage="1" errorTitle="Antal tillbehör" error="Du kan enbart välja lika många tillbehör som antal maskiner" sqref="F32" xr:uid="{EC1FC863-98B8-4F22-BE8A-264168D020E2}">
      <formula1>$F$14-$F$33</formula1>
    </dataValidation>
    <dataValidation type="whole" operator="lessThanOrEqual" showInputMessage="1" showErrorMessage="1" errorTitle="Antal tillbehör" error="Du kan enbart välja lika många tillbehör som antal maskiner" sqref="F33" xr:uid="{FA8E5F35-D167-417B-8962-91FC5CF1ED4C}">
      <formula1>$F$14-$F$32</formula1>
    </dataValidation>
    <dataValidation type="whole" showInputMessage="1" showErrorMessage="1" errorTitle="Antal tillbehör" error="Du kan enbart välja lika många tillbehör som antal maskiner, men minst lika många som &quot;En extra papperskassett&quot;" sqref="F34" xr:uid="{EE95F0FE-8C56-4B5B-98E6-5EAD5D992DEB}">
      <formula1>$F$32</formula1>
      <formula2>$F$14-$F$33</formula2>
    </dataValidation>
  </dataValidations>
  <hyperlinks>
    <hyperlink ref="G2" location="Sammanställning!D120" display="Sammanställning" xr:uid="{5D07E3FC-0C03-47EF-8698-B28044CA14DD}"/>
  </hyperlinks>
  <pageMargins left="0.7" right="0.7" top="0.75" bottom="0.75" header="0.3" footer="0.3"/>
  <pageSetup paperSize="9"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0D434-3EBE-467F-A9EF-409947DE22DC}">
  <sheetPr codeName="Sheet10">
    <tabColor theme="9" tint="0.79998168889431442"/>
    <pageSetUpPr fitToPage="1"/>
  </sheetPr>
  <dimension ref="A2:AP53"/>
  <sheetViews>
    <sheetView showGridLines="0" topLeftCell="B1" zoomScale="85" zoomScaleNormal="85" workbookViewId="0">
      <selection activeCell="D9" sqref="D9"/>
    </sheetView>
  </sheetViews>
  <sheetFormatPr defaultColWidth="8.81640625" defaultRowHeight="14.5" outlineLevelCol="1" x14ac:dyDescent="0.35"/>
  <cols>
    <col min="1" max="1" width="4.54296875" hidden="1" customWidth="1"/>
    <col min="2" max="3" width="4.54296875" customWidth="1"/>
    <col min="4" max="4" width="25.54296875" customWidth="1"/>
    <col min="5" max="5" width="35.54296875" customWidth="1"/>
    <col min="6" max="9" width="22.453125" customWidth="1"/>
    <col min="10" max="10" width="2.453125" customWidth="1"/>
    <col min="11" max="11" width="8.54296875" customWidth="1"/>
    <col min="12" max="12" width="26.54296875" bestFit="1" customWidth="1"/>
    <col min="13" max="19" width="2.453125" customWidth="1"/>
    <col min="20" max="25" width="1.453125" customWidth="1"/>
    <col min="26" max="26" width="9.453125" hidden="1" customWidth="1" outlineLevel="1"/>
    <col min="27" max="27" width="12.1796875" hidden="1" customWidth="1" outlineLevel="1"/>
    <col min="28" max="28" width="46.453125" hidden="1" customWidth="1" outlineLevel="1"/>
    <col min="29" max="29" width="6" hidden="1" customWidth="1" outlineLevel="1"/>
    <col min="30" max="30" width="17.453125" style="21" hidden="1" customWidth="1" outlineLevel="1"/>
    <col min="31" max="31" width="32.453125" hidden="1" customWidth="1" outlineLevel="1"/>
    <col min="32" max="41" width="8.81640625" hidden="1" customWidth="1" outlineLevel="1"/>
    <col min="42" max="42" width="9.1796875" customWidth="1" collapsed="1"/>
  </cols>
  <sheetData>
    <row r="2" spans="4:41" x14ac:dyDescent="0.35">
      <c r="G2" s="18" t="s">
        <v>1822</v>
      </c>
      <c r="Z2" s="19" t="s">
        <v>1780</v>
      </c>
      <c r="AA2" s="19" t="s">
        <v>1680</v>
      </c>
      <c r="AB2" s="19" t="s">
        <v>1681</v>
      </c>
      <c r="AC2" s="19" t="s">
        <v>1682</v>
      </c>
      <c r="AD2" s="55" t="s">
        <v>3</v>
      </c>
      <c r="AE2" s="19" t="s">
        <v>1688</v>
      </c>
      <c r="AN2" s="19" t="s">
        <v>6</v>
      </c>
      <c r="AO2">
        <f>IF(SUM(F18:I18)&gt;0,5,0)</f>
        <v>0</v>
      </c>
    </row>
    <row r="3" spans="4:41" x14ac:dyDescent="0.35">
      <c r="Z3" t="s">
        <v>1781</v>
      </c>
      <c r="AA3" t="s">
        <v>805</v>
      </c>
      <c r="AB3" t="s">
        <v>806</v>
      </c>
      <c r="AD3" s="21">
        <f>F14</f>
        <v>0</v>
      </c>
      <c r="AE3" s="6" t="s">
        <v>1684</v>
      </c>
      <c r="AN3" s="19" t="s">
        <v>7</v>
      </c>
      <c r="AO3">
        <f>IF(SUM(F19:I19)&gt;0,1,0)</f>
        <v>0</v>
      </c>
    </row>
    <row r="4" spans="4:41" x14ac:dyDescent="0.35">
      <c r="AA4" t="s">
        <v>810</v>
      </c>
      <c r="AB4" t="s">
        <v>1747</v>
      </c>
      <c r="AC4">
        <f>12*5</f>
        <v>60</v>
      </c>
      <c r="AD4" s="21">
        <f>$F18*$AC4*AD$3</f>
        <v>0</v>
      </c>
      <c r="AE4" s="6" t="s">
        <v>1685</v>
      </c>
      <c r="AN4" s="19" t="s">
        <v>9</v>
      </c>
      <c r="AO4">
        <f>IF(SUM(F20:I20)&gt;0,1,0)</f>
        <v>0</v>
      </c>
    </row>
    <row r="5" spans="4:41" x14ac:dyDescent="0.35">
      <c r="AA5" t="s">
        <v>813</v>
      </c>
      <c r="AB5" t="s">
        <v>1753</v>
      </c>
      <c r="AC5">
        <f>12*5</f>
        <v>60</v>
      </c>
      <c r="AD5" s="21">
        <f>$G18*$AC5*AD$3</f>
        <v>0</v>
      </c>
      <c r="AE5" s="6" t="s">
        <v>1685</v>
      </c>
      <c r="AH5" s="75" t="s">
        <v>1823</v>
      </c>
      <c r="AI5" s="76">
        <f>$F$14</f>
        <v>0</v>
      </c>
    </row>
    <row r="6" spans="4:41" x14ac:dyDescent="0.35">
      <c r="AA6" t="s">
        <v>816</v>
      </c>
      <c r="AB6" t="s">
        <v>1748</v>
      </c>
      <c r="AC6">
        <f>12*5</f>
        <v>60</v>
      </c>
      <c r="AD6" s="21">
        <f>$H18*$AC6*AD$3</f>
        <v>0</v>
      </c>
      <c r="AE6" s="6" t="s">
        <v>1685</v>
      </c>
      <c r="AH6" s="75" t="s">
        <v>1825</v>
      </c>
      <c r="AI6" s="77">
        <f>F31+F32</f>
        <v>0</v>
      </c>
    </row>
    <row r="7" spans="4:41" x14ac:dyDescent="0.35">
      <c r="D7" s="29" t="s">
        <v>1</v>
      </c>
      <c r="AA7" t="s">
        <v>819</v>
      </c>
      <c r="AB7" t="s">
        <v>1756</v>
      </c>
      <c r="AC7">
        <f>12*5</f>
        <v>60</v>
      </c>
      <c r="AD7" s="21">
        <f>$I18*$AC7*AD$3</f>
        <v>0</v>
      </c>
      <c r="AE7" s="6" t="s">
        <v>1685</v>
      </c>
    </row>
    <row r="8" spans="4:41" x14ac:dyDescent="0.35">
      <c r="D8" s="29" t="s">
        <v>0</v>
      </c>
      <c r="AA8" t="s">
        <v>822</v>
      </c>
      <c r="AB8" t="s">
        <v>1749</v>
      </c>
      <c r="AC8">
        <v>12</v>
      </c>
      <c r="AD8" s="21">
        <f>$F19*$AC8*AD$3</f>
        <v>0</v>
      </c>
      <c r="AE8" s="6" t="s">
        <v>1685</v>
      </c>
    </row>
    <row r="9" spans="4:41" x14ac:dyDescent="0.35">
      <c r="D9" s="7" t="str">
        <f>Admin!D3</f>
        <v>Version 4.0</v>
      </c>
      <c r="AA9" t="s">
        <v>825</v>
      </c>
      <c r="AB9" t="s">
        <v>1754</v>
      </c>
      <c r="AC9">
        <v>12</v>
      </c>
      <c r="AD9" s="21">
        <f>$G19*$AC9*AD$3</f>
        <v>0</v>
      </c>
      <c r="AE9" s="6" t="s">
        <v>1685</v>
      </c>
    </row>
    <row r="10" spans="4:41" x14ac:dyDescent="0.35">
      <c r="D10" s="7"/>
      <c r="AA10" t="s">
        <v>828</v>
      </c>
      <c r="AB10" t="s">
        <v>1750</v>
      </c>
      <c r="AC10">
        <v>12</v>
      </c>
      <c r="AD10" s="21">
        <f>$H19*$AC10*AD$3</f>
        <v>0</v>
      </c>
      <c r="AE10" s="6" t="s">
        <v>1685</v>
      </c>
    </row>
    <row r="11" spans="4:41" x14ac:dyDescent="0.35">
      <c r="AA11" t="s">
        <v>831</v>
      </c>
      <c r="AB11" t="s">
        <v>1757</v>
      </c>
      <c r="AC11">
        <v>12</v>
      </c>
      <c r="AD11" s="21">
        <f>$I19*$AC11*AD$3</f>
        <v>0</v>
      </c>
      <c r="AE11" s="6" t="s">
        <v>1685</v>
      </c>
    </row>
    <row r="12" spans="4:41" x14ac:dyDescent="0.35">
      <c r="AA12" t="s">
        <v>834</v>
      </c>
      <c r="AB12" t="s">
        <v>1751</v>
      </c>
      <c r="AC12">
        <v>12</v>
      </c>
      <c r="AD12" s="21">
        <f>$F20*$AC12*AD$3</f>
        <v>0</v>
      </c>
      <c r="AE12" s="6" t="s">
        <v>1685</v>
      </c>
    </row>
    <row r="13" spans="4:41" x14ac:dyDescent="0.35">
      <c r="D13" s="85" t="s">
        <v>2</v>
      </c>
      <c r="E13" s="85"/>
      <c r="F13" s="19" t="s">
        <v>3</v>
      </c>
      <c r="K13" s="88" t="s">
        <v>1829</v>
      </c>
      <c r="L13" s="88"/>
      <c r="AA13" t="s">
        <v>837</v>
      </c>
      <c r="AB13" t="s">
        <v>1755</v>
      </c>
      <c r="AC13">
        <v>12</v>
      </c>
      <c r="AD13" s="21">
        <f>$G20*$AC13*AD$3</f>
        <v>0</v>
      </c>
      <c r="AE13" s="6" t="s">
        <v>1685</v>
      </c>
    </row>
    <row r="14" spans="4:41" x14ac:dyDescent="0.35">
      <c r="D14" s="86" t="s">
        <v>1699</v>
      </c>
      <c r="E14" s="87"/>
      <c r="F14" s="22"/>
      <c r="K14" s="8" t="s">
        <v>1830</v>
      </c>
      <c r="L14" s="8" t="s">
        <v>1688</v>
      </c>
      <c r="AA14" t="s">
        <v>840</v>
      </c>
      <c r="AB14" t="s">
        <v>1752</v>
      </c>
      <c r="AC14">
        <v>12</v>
      </c>
      <c r="AD14" s="21">
        <f>$H20*$AC14*AD$3</f>
        <v>0</v>
      </c>
      <c r="AE14" s="6" t="s">
        <v>1685</v>
      </c>
    </row>
    <row r="15" spans="4:41" x14ac:dyDescent="0.35">
      <c r="K15" s="6"/>
      <c r="L15" s="6"/>
      <c r="AA15" t="s">
        <v>843</v>
      </c>
      <c r="AB15" t="s">
        <v>1758</v>
      </c>
      <c r="AC15">
        <v>12</v>
      </c>
      <c r="AD15" s="21">
        <f>$I20*$AC15*AD$3</f>
        <v>0</v>
      </c>
      <c r="AE15" s="6" t="s">
        <v>1685</v>
      </c>
    </row>
    <row r="16" spans="4:41" x14ac:dyDescent="0.35">
      <c r="F16" t="s">
        <v>1683</v>
      </c>
      <c r="K16" s="6"/>
      <c r="L16" s="6"/>
      <c r="AA16" t="s">
        <v>846</v>
      </c>
      <c r="AB16" t="s">
        <v>55</v>
      </c>
      <c r="AD16" s="21">
        <f>F24</f>
        <v>0</v>
      </c>
      <c r="AE16" s="6" t="s">
        <v>1686</v>
      </c>
    </row>
    <row r="17" spans="4:31" x14ac:dyDescent="0.35">
      <c r="F17" s="19" t="s">
        <v>5</v>
      </c>
      <c r="G17" s="19" t="s">
        <v>47</v>
      </c>
      <c r="H17" s="19" t="s">
        <v>48</v>
      </c>
      <c r="I17" s="19" t="s">
        <v>49</v>
      </c>
      <c r="K17" s="6"/>
      <c r="L17" s="6"/>
      <c r="AA17" t="s">
        <v>849</v>
      </c>
      <c r="AB17" t="s">
        <v>57</v>
      </c>
      <c r="AD17" s="21">
        <f>F25</f>
        <v>0</v>
      </c>
      <c r="AE17" s="6" t="s">
        <v>1686</v>
      </c>
    </row>
    <row r="18" spans="4:31" ht="29" x14ac:dyDescent="0.35">
      <c r="D18" s="19" t="s">
        <v>6</v>
      </c>
      <c r="E18" s="23" t="s">
        <v>8</v>
      </c>
      <c r="F18" s="24"/>
      <c r="G18" s="24"/>
      <c r="H18" s="24"/>
      <c r="I18" s="24"/>
      <c r="K18" s="9">
        <v>5</v>
      </c>
      <c r="L18" s="10" t="s">
        <v>1831</v>
      </c>
      <c r="AA18" t="s">
        <v>852</v>
      </c>
      <c r="AB18" t="s">
        <v>59</v>
      </c>
      <c r="AD18" s="21">
        <f>F26</f>
        <v>0</v>
      </c>
      <c r="AE18" s="6" t="s">
        <v>1686</v>
      </c>
    </row>
    <row r="19" spans="4:31" ht="29" x14ac:dyDescent="0.35">
      <c r="D19" s="25" t="s">
        <v>7</v>
      </c>
      <c r="E19" s="23" t="s">
        <v>8</v>
      </c>
      <c r="F19" s="24"/>
      <c r="G19" s="24"/>
      <c r="H19" s="24"/>
      <c r="I19" s="24"/>
      <c r="K19" s="9" t="s">
        <v>495</v>
      </c>
      <c r="L19" s="10" t="s">
        <v>1832</v>
      </c>
      <c r="AA19" t="s">
        <v>855</v>
      </c>
      <c r="AB19" t="s">
        <v>270</v>
      </c>
      <c r="AD19" s="21">
        <f t="shared" ref="AD19:AD27" si="0">F28</f>
        <v>0</v>
      </c>
      <c r="AE19" s="6" t="s">
        <v>1686</v>
      </c>
    </row>
    <row r="20" spans="4:31" ht="29" x14ac:dyDescent="0.35">
      <c r="D20" s="19" t="s">
        <v>9</v>
      </c>
      <c r="E20" s="26" t="s">
        <v>8</v>
      </c>
      <c r="F20" s="24"/>
      <c r="G20" s="24"/>
      <c r="H20" s="24"/>
      <c r="I20" s="24"/>
      <c r="K20" s="9" t="s">
        <v>495</v>
      </c>
      <c r="L20" s="10" t="s">
        <v>1832</v>
      </c>
      <c r="AA20" t="s">
        <v>859</v>
      </c>
      <c r="AB20" t="s">
        <v>706</v>
      </c>
      <c r="AD20" s="21">
        <f t="shared" si="0"/>
        <v>0</v>
      </c>
      <c r="AE20" s="6" t="s">
        <v>1686</v>
      </c>
    </row>
    <row r="21" spans="4:31" x14ac:dyDescent="0.35">
      <c r="K21" s="6"/>
      <c r="L21" s="6"/>
      <c r="AA21" t="s">
        <v>863</v>
      </c>
      <c r="AB21" t="s">
        <v>292</v>
      </c>
      <c r="AD21" s="21">
        <f t="shared" si="0"/>
        <v>0</v>
      </c>
      <c r="AE21" s="6" t="s">
        <v>1686</v>
      </c>
    </row>
    <row r="22" spans="4:31" ht="43.5" x14ac:dyDescent="0.35">
      <c r="D22" s="72" t="s">
        <v>10</v>
      </c>
      <c r="E22" s="73" t="s">
        <v>11</v>
      </c>
      <c r="F22" s="74"/>
      <c r="K22" s="9" t="s">
        <v>554</v>
      </c>
      <c r="L22" s="12"/>
      <c r="AA22" t="s">
        <v>867</v>
      </c>
      <c r="AB22" t="s">
        <v>298</v>
      </c>
      <c r="AD22" s="21">
        <f t="shared" si="0"/>
        <v>0</v>
      </c>
      <c r="AE22" s="6" t="s">
        <v>1686</v>
      </c>
    </row>
    <row r="23" spans="4:31" x14ac:dyDescent="0.35">
      <c r="K23" s="6"/>
      <c r="L23" s="6"/>
      <c r="AA23" t="s">
        <v>871</v>
      </c>
      <c r="AB23" t="s">
        <v>304</v>
      </c>
      <c r="AD23" s="21">
        <f t="shared" si="0"/>
        <v>0</v>
      </c>
      <c r="AE23" s="6" t="s">
        <v>1686</v>
      </c>
    </row>
    <row r="24" spans="4:31" x14ac:dyDescent="0.35">
      <c r="D24" s="19" t="s">
        <v>1737</v>
      </c>
      <c r="E24" s="27" t="s">
        <v>55</v>
      </c>
      <c r="F24" s="28"/>
      <c r="K24" s="9" t="s">
        <v>1833</v>
      </c>
      <c r="L24" s="10"/>
      <c r="AA24" t="s">
        <v>875</v>
      </c>
      <c r="AB24" t="s">
        <v>876</v>
      </c>
      <c r="AD24" s="21">
        <f t="shared" si="0"/>
        <v>0</v>
      </c>
      <c r="AE24" s="6" t="s">
        <v>1686</v>
      </c>
    </row>
    <row r="25" spans="4:31" x14ac:dyDescent="0.35">
      <c r="D25" s="19" t="s">
        <v>1738</v>
      </c>
      <c r="E25" s="27" t="s">
        <v>57</v>
      </c>
      <c r="F25" s="28"/>
      <c r="K25" s="9" t="s">
        <v>1834</v>
      </c>
      <c r="L25" s="10"/>
      <c r="AA25" t="s">
        <v>881</v>
      </c>
      <c r="AB25" t="s">
        <v>727</v>
      </c>
      <c r="AD25" s="21">
        <f t="shared" si="0"/>
        <v>0</v>
      </c>
      <c r="AE25" s="6" t="s">
        <v>1686</v>
      </c>
    </row>
    <row r="26" spans="4:31" x14ac:dyDescent="0.35">
      <c r="D26" s="19" t="s">
        <v>1739</v>
      </c>
      <c r="E26" s="27" t="s">
        <v>59</v>
      </c>
      <c r="F26" s="28"/>
      <c r="K26" s="9" t="s">
        <v>1835</v>
      </c>
      <c r="L26" s="10"/>
      <c r="AA26" t="s">
        <v>884</v>
      </c>
      <c r="AB26" t="s">
        <v>732</v>
      </c>
      <c r="AD26" s="21">
        <f t="shared" si="0"/>
        <v>0</v>
      </c>
      <c r="AE26" s="6" t="s">
        <v>1686</v>
      </c>
    </row>
    <row r="27" spans="4:31" x14ac:dyDescent="0.35">
      <c r="K27" s="6"/>
      <c r="L27" s="6"/>
      <c r="AA27" t="s">
        <v>888</v>
      </c>
      <c r="AB27" t="s">
        <v>320</v>
      </c>
      <c r="AD27" s="21">
        <f t="shared" si="0"/>
        <v>0</v>
      </c>
      <c r="AE27" s="6" t="s">
        <v>1686</v>
      </c>
    </row>
    <row r="28" spans="4:31" ht="30" customHeight="1" x14ac:dyDescent="0.35">
      <c r="D28" s="19" t="s">
        <v>12</v>
      </c>
      <c r="E28" s="27" t="s">
        <v>270</v>
      </c>
      <c r="F28" s="28"/>
      <c r="K28" s="9" t="s">
        <v>564</v>
      </c>
      <c r="L28" s="90" t="s">
        <v>1836</v>
      </c>
      <c r="AA28" t="s">
        <v>22</v>
      </c>
      <c r="AB28" t="s">
        <v>11</v>
      </c>
      <c r="AC28">
        <f>IF(F18&gt;0,60,0)+IF(F19&gt;0,12,0)+IF(F20&gt;0,12,0)</f>
        <v>0</v>
      </c>
      <c r="AD28" s="21">
        <f>IF(F22="Ja",AC28*$AD$3,0)</f>
        <v>0</v>
      </c>
      <c r="AE28" s="6" t="s">
        <v>1687</v>
      </c>
    </row>
    <row r="29" spans="4:31" x14ac:dyDescent="0.35">
      <c r="D29" s="19" t="s">
        <v>13</v>
      </c>
      <c r="E29" s="27" t="s">
        <v>706</v>
      </c>
      <c r="F29" s="28"/>
      <c r="K29" s="9" t="s">
        <v>564</v>
      </c>
      <c r="L29" s="91"/>
    </row>
    <row r="30" spans="4:31" x14ac:dyDescent="0.35">
      <c r="D30" s="19" t="s">
        <v>1736</v>
      </c>
      <c r="E30" s="27" t="s">
        <v>292</v>
      </c>
      <c r="F30" s="28"/>
      <c r="K30" s="9" t="s">
        <v>564</v>
      </c>
      <c r="L30" s="91"/>
    </row>
    <row r="31" spans="4:31" x14ac:dyDescent="0.35">
      <c r="D31" s="19" t="s">
        <v>1740</v>
      </c>
      <c r="E31" s="27" t="s">
        <v>298</v>
      </c>
      <c r="F31" s="28"/>
      <c r="K31" s="9" t="s">
        <v>564</v>
      </c>
      <c r="L31" s="91"/>
    </row>
    <row r="32" spans="4:31" x14ac:dyDescent="0.35">
      <c r="D32" s="19" t="s">
        <v>1741</v>
      </c>
      <c r="E32" s="27" t="s">
        <v>304</v>
      </c>
      <c r="F32" s="28"/>
      <c r="K32" s="9" t="s">
        <v>564</v>
      </c>
      <c r="L32" s="91"/>
    </row>
    <row r="33" spans="4:12" x14ac:dyDescent="0.35">
      <c r="D33" s="19" t="s">
        <v>1742</v>
      </c>
      <c r="E33" s="27" t="s">
        <v>876</v>
      </c>
      <c r="F33" s="28"/>
      <c r="K33" s="9" t="s">
        <v>564</v>
      </c>
      <c r="L33" s="91"/>
    </row>
    <row r="34" spans="4:12" x14ac:dyDescent="0.35">
      <c r="D34" s="19" t="s">
        <v>1743</v>
      </c>
      <c r="E34" s="27" t="s">
        <v>727</v>
      </c>
      <c r="F34" s="28"/>
      <c r="K34" s="9" t="s">
        <v>564</v>
      </c>
      <c r="L34" s="91"/>
    </row>
    <row r="35" spans="4:12" x14ac:dyDescent="0.35">
      <c r="D35" s="19" t="s">
        <v>1744</v>
      </c>
      <c r="E35" s="27" t="s">
        <v>732</v>
      </c>
      <c r="F35" s="28"/>
      <c r="K35" s="9" t="s">
        <v>564</v>
      </c>
      <c r="L35" s="91"/>
    </row>
    <row r="36" spans="4:12" ht="29" x14ac:dyDescent="0.35">
      <c r="D36" s="19" t="s">
        <v>1745</v>
      </c>
      <c r="E36" s="27" t="s">
        <v>320</v>
      </c>
      <c r="F36" s="28"/>
      <c r="K36" s="9" t="s">
        <v>564</v>
      </c>
      <c r="L36" s="92"/>
    </row>
    <row r="40" spans="4:12" x14ac:dyDescent="0.35">
      <c r="D40" s="6" t="s">
        <v>1861</v>
      </c>
    </row>
    <row r="41" spans="4:12" x14ac:dyDescent="0.35">
      <c r="D41" s="89"/>
      <c r="E41" s="89"/>
      <c r="F41" s="89"/>
      <c r="G41" s="89"/>
      <c r="H41" s="89"/>
      <c r="I41" s="89"/>
      <c r="J41" s="89"/>
      <c r="K41" s="89"/>
      <c r="L41" s="89"/>
    </row>
    <row r="42" spans="4:12" x14ac:dyDescent="0.35">
      <c r="D42" s="89"/>
      <c r="E42" s="89"/>
      <c r="F42" s="89"/>
      <c r="G42" s="89"/>
      <c r="H42" s="89"/>
      <c r="I42" s="89"/>
      <c r="J42" s="89"/>
      <c r="K42" s="89"/>
      <c r="L42" s="89"/>
    </row>
    <row r="43" spans="4:12" x14ac:dyDescent="0.35">
      <c r="D43" s="89"/>
      <c r="E43" s="89"/>
      <c r="F43" s="89"/>
      <c r="G43" s="89"/>
      <c r="H43" s="89"/>
      <c r="I43" s="89"/>
      <c r="J43" s="89"/>
      <c r="K43" s="89"/>
      <c r="L43" s="89"/>
    </row>
    <row r="44" spans="4:12" x14ac:dyDescent="0.35">
      <c r="D44" s="89"/>
      <c r="E44" s="89"/>
      <c r="F44" s="89"/>
      <c r="G44" s="89"/>
      <c r="H44" s="89"/>
      <c r="I44" s="89"/>
      <c r="J44" s="89"/>
      <c r="K44" s="89"/>
      <c r="L44" s="89"/>
    </row>
    <row r="45" spans="4:12" x14ac:dyDescent="0.35">
      <c r="D45" s="89"/>
      <c r="E45" s="89"/>
      <c r="F45" s="89"/>
      <c r="G45" s="89"/>
      <c r="H45" s="89"/>
      <c r="I45" s="89"/>
      <c r="J45" s="89"/>
      <c r="K45" s="89"/>
      <c r="L45" s="89"/>
    </row>
    <row r="46" spans="4:12" x14ac:dyDescent="0.35">
      <c r="D46" s="89"/>
      <c r="E46" s="89"/>
      <c r="F46" s="89"/>
      <c r="G46" s="89"/>
      <c r="H46" s="89"/>
      <c r="I46" s="89"/>
      <c r="J46" s="89"/>
      <c r="K46" s="89"/>
      <c r="L46" s="89"/>
    </row>
    <row r="47" spans="4:12" x14ac:dyDescent="0.35">
      <c r="D47" s="89"/>
      <c r="E47" s="89"/>
      <c r="F47" s="89"/>
      <c r="G47" s="89"/>
      <c r="H47" s="89"/>
      <c r="I47" s="89"/>
      <c r="J47" s="89"/>
      <c r="K47" s="89"/>
      <c r="L47" s="89"/>
    </row>
    <row r="48" spans="4:12" x14ac:dyDescent="0.35">
      <c r="D48" s="89"/>
      <c r="E48" s="89"/>
      <c r="F48" s="89"/>
      <c r="G48" s="89"/>
      <c r="H48" s="89"/>
      <c r="I48" s="89"/>
      <c r="J48" s="89"/>
      <c r="K48" s="89"/>
      <c r="L48" s="89"/>
    </row>
    <row r="49" spans="4:12" x14ac:dyDescent="0.35">
      <c r="D49" s="89"/>
      <c r="E49" s="89"/>
      <c r="F49" s="89"/>
      <c r="G49" s="89"/>
      <c r="H49" s="89"/>
      <c r="I49" s="89"/>
      <c r="J49" s="89"/>
      <c r="K49" s="89"/>
      <c r="L49" s="89"/>
    </row>
    <row r="50" spans="4:12" x14ac:dyDescent="0.35">
      <c r="D50" s="89"/>
      <c r="E50" s="89"/>
      <c r="F50" s="89"/>
      <c r="G50" s="89"/>
      <c r="H50" s="89"/>
      <c r="I50" s="89"/>
      <c r="J50" s="89"/>
      <c r="K50" s="89"/>
      <c r="L50" s="89"/>
    </row>
    <row r="51" spans="4:12" x14ac:dyDescent="0.35">
      <c r="D51" s="89"/>
      <c r="E51" s="89"/>
      <c r="F51" s="89"/>
      <c r="G51" s="89"/>
      <c r="H51" s="89"/>
      <c r="I51" s="89"/>
      <c r="J51" s="89"/>
      <c r="K51" s="89"/>
      <c r="L51" s="89"/>
    </row>
    <row r="52" spans="4:12" x14ac:dyDescent="0.35">
      <c r="D52" s="89"/>
      <c r="E52" s="89"/>
      <c r="F52" s="89"/>
      <c r="G52" s="89"/>
      <c r="H52" s="89"/>
      <c r="I52" s="89"/>
      <c r="J52" s="89"/>
      <c r="K52" s="89"/>
      <c r="L52" s="89"/>
    </row>
    <row r="53" spans="4:12" x14ac:dyDescent="0.35">
      <c r="D53" s="89"/>
      <c r="E53" s="89"/>
      <c r="F53" s="89"/>
      <c r="G53" s="89"/>
      <c r="H53" s="89"/>
      <c r="I53" s="89"/>
      <c r="J53" s="89"/>
      <c r="K53" s="89"/>
      <c r="L53" s="89"/>
    </row>
  </sheetData>
  <sheetProtection algorithmName="SHA-512" hashValue="9ygJhmSF+9kWIzIiM7kCllQ27UHm263K/NAGjhu80RE7L/OLKJSOpvdWocAA02x7KqhD7MMkK/hSbRyfHhK5Eg==" saltValue="OH+OZj4BXyVJW5OeRr3ZQA==" spinCount="100000" sheet="1" objects="1" scenarios="1"/>
  <mergeCells count="5">
    <mergeCell ref="D13:E13"/>
    <mergeCell ref="D14:E14"/>
    <mergeCell ref="K13:L13"/>
    <mergeCell ref="L28:L36"/>
    <mergeCell ref="D41:L53"/>
  </mergeCells>
  <conditionalFormatting sqref="D14 F14 F18:I20 F22 F24:F26">
    <cfRule type="expression" dxfId="12" priority="2">
      <formula>D14&lt;&gt;""</formula>
    </cfRule>
  </conditionalFormatting>
  <conditionalFormatting sqref="F28:F36">
    <cfRule type="expression" dxfId="11" priority="1">
      <formula>F28&lt;&gt;""</formula>
    </cfRule>
  </conditionalFormatting>
  <dataValidations count="6">
    <dataValidation type="list" allowBlank="1" showInputMessage="1" showErrorMessage="1" sqref="F22" xr:uid="{A6211479-872B-4E03-B010-8C9750ABA68A}">
      <formula1>"Ja,Nej"</formula1>
    </dataValidation>
    <dataValidation type="whole" operator="lessThanOrEqual" showInputMessage="1" showErrorMessage="1" errorTitle="Antal tillbehör" error="Du kan enbart välja lika många tillbehör som antal maskiner" sqref="F24:F26 F28:F30 F33 F35:F36" xr:uid="{110CDA33-177F-4E8B-9F37-5E7AADA4E549}">
      <formula1>$F$14</formula1>
    </dataValidation>
    <dataValidation type="whole" errorStyle="information" operator="greaterThanOrEqual" allowBlank="1" showInputMessage="1" showErrorMessage="1" errorTitle="Ändra maskinantal" error="Du har nu valt färre maskiner än valda tillbehör." sqref="F14" xr:uid="{145A67E3-4CE7-4097-92B1-EFCFFEC718D0}">
      <formula1>MAX(F24:F36)</formula1>
    </dataValidation>
    <dataValidation type="whole" operator="lessThanOrEqual" showInputMessage="1" showErrorMessage="1" errorTitle="Antal tillbehör" error="Du kan enbart välja lika många tillbehör som antal maskiner" sqref="F31" xr:uid="{50649FFA-33F8-4B20-A25E-1354A4C15DC2}">
      <formula1>$F$14-$F$32</formula1>
    </dataValidation>
    <dataValidation type="whole" operator="lessThanOrEqual" showInputMessage="1" showErrorMessage="1" errorTitle="Antal tillbehör" error="Du kan enbart välja lika många tillbehör som antal maskiner" sqref="F32" xr:uid="{98F524AF-ADF4-4EE3-91C6-6B0301F4EC85}">
      <formula1>$F$14-$F$31</formula1>
    </dataValidation>
    <dataValidation type="whole" showInputMessage="1" showErrorMessage="1" errorTitle="Antal tillbehör" error="Du kan enbart välja lika många tillbehör som antal maskiner, men minst lika många som &quot;En extra papperskassett&quot;" sqref="F34" xr:uid="{48987ECF-57A7-498A-9CFA-3CD6386BA992}">
      <formula1>$F$31</formula1>
      <formula2>$F$14-$F$32</formula2>
    </dataValidation>
  </dataValidations>
  <hyperlinks>
    <hyperlink ref="G2" location="Sammanställning!D150" display="Sammanställning" xr:uid="{93043D23-A366-45D5-897F-6BB37D2A6E21}"/>
  </hyperlinks>
  <pageMargins left="0.7" right="0.7" top="0.75" bottom="0.75" header="0.3" footer="0.3"/>
  <pageSetup paperSize="9" scale="5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53515-B847-4386-BADC-FF2B10A5338E}">
  <sheetPr codeName="Sheet11">
    <tabColor theme="9" tint="0.79998168889431442"/>
    <pageSetUpPr fitToPage="1"/>
  </sheetPr>
  <dimension ref="A2:AP51"/>
  <sheetViews>
    <sheetView showGridLines="0" topLeftCell="B1" zoomScale="85" zoomScaleNormal="85" workbookViewId="0">
      <selection activeCell="G10" sqref="G10"/>
    </sheetView>
  </sheetViews>
  <sheetFormatPr defaultColWidth="8.81640625" defaultRowHeight="14.5" outlineLevelCol="1" x14ac:dyDescent="0.35"/>
  <cols>
    <col min="1" max="1" width="4.54296875" hidden="1" customWidth="1"/>
    <col min="2" max="3" width="4.54296875" customWidth="1"/>
    <col min="4" max="4" width="25.54296875" customWidth="1"/>
    <col min="5" max="5" width="35.54296875" customWidth="1"/>
    <col min="6" max="9" width="22.453125" customWidth="1"/>
    <col min="10" max="10" width="2.453125" customWidth="1"/>
    <col min="11" max="11" width="8.54296875" customWidth="1"/>
    <col min="12" max="12" width="26.54296875" bestFit="1" customWidth="1"/>
    <col min="13" max="19" width="2.453125" customWidth="1"/>
    <col min="20" max="25" width="1.453125" customWidth="1"/>
    <col min="26" max="26" width="9.453125" hidden="1" customWidth="1" outlineLevel="1"/>
    <col min="27" max="27" width="12.1796875" hidden="1" customWidth="1" outlineLevel="1"/>
    <col min="28" max="28" width="46.453125" hidden="1" customWidth="1" outlineLevel="1"/>
    <col min="29" max="29" width="6" hidden="1" customWidth="1" outlineLevel="1"/>
    <col min="30" max="30" width="17.453125" style="21" hidden="1" customWidth="1" outlineLevel="1"/>
    <col min="31" max="31" width="32.453125" hidden="1" customWidth="1" outlineLevel="1"/>
    <col min="32" max="41" width="8.81640625" hidden="1" customWidth="1" outlineLevel="1"/>
    <col min="42" max="42" width="9.1796875" customWidth="1" collapsed="1"/>
  </cols>
  <sheetData>
    <row r="2" spans="4:41" x14ac:dyDescent="0.35">
      <c r="G2" s="18" t="s">
        <v>1822</v>
      </c>
      <c r="Z2" s="19" t="s">
        <v>1780</v>
      </c>
      <c r="AA2" s="19" t="s">
        <v>1680</v>
      </c>
      <c r="AB2" s="19" t="s">
        <v>1681</v>
      </c>
      <c r="AC2" s="19" t="s">
        <v>1682</v>
      </c>
      <c r="AD2" s="55" t="s">
        <v>3</v>
      </c>
      <c r="AE2" s="19" t="s">
        <v>1688</v>
      </c>
      <c r="AN2" s="19" t="s">
        <v>6</v>
      </c>
      <c r="AO2">
        <f>IF(SUM(F18:I18)&gt;0,5,0)</f>
        <v>0</v>
      </c>
    </row>
    <row r="3" spans="4:41" x14ac:dyDescent="0.35">
      <c r="Z3" t="s">
        <v>1781</v>
      </c>
      <c r="AA3" t="s">
        <v>952</v>
      </c>
      <c r="AB3" t="s">
        <v>953</v>
      </c>
      <c r="AD3" s="21">
        <f>F14</f>
        <v>0</v>
      </c>
      <c r="AE3" s="6" t="s">
        <v>1684</v>
      </c>
      <c r="AN3" s="19" t="s">
        <v>7</v>
      </c>
      <c r="AO3">
        <f>IF(SUM(F19:I19)&gt;0,1,0)</f>
        <v>0</v>
      </c>
    </row>
    <row r="4" spans="4:41" x14ac:dyDescent="0.35">
      <c r="AA4" t="s">
        <v>957</v>
      </c>
      <c r="AB4" t="s">
        <v>1747</v>
      </c>
      <c r="AC4">
        <f>12*5</f>
        <v>60</v>
      </c>
      <c r="AD4" s="21">
        <f>$F18*$AC4*AD$3</f>
        <v>0</v>
      </c>
      <c r="AE4" s="6" t="s">
        <v>1685</v>
      </c>
      <c r="AN4" s="19" t="s">
        <v>9</v>
      </c>
      <c r="AO4">
        <f>IF(SUM(F20:I20)&gt;0,1,0)</f>
        <v>0</v>
      </c>
    </row>
    <row r="5" spans="4:41" x14ac:dyDescent="0.35">
      <c r="AA5" t="s">
        <v>960</v>
      </c>
      <c r="AB5" t="s">
        <v>1753</v>
      </c>
      <c r="AC5">
        <f>12*5</f>
        <v>60</v>
      </c>
      <c r="AD5" s="21">
        <f>$G18*$AC5*AD$3</f>
        <v>0</v>
      </c>
      <c r="AE5" s="6" t="s">
        <v>1685</v>
      </c>
    </row>
    <row r="6" spans="4:41" x14ac:dyDescent="0.35">
      <c r="AA6" t="s">
        <v>963</v>
      </c>
      <c r="AB6" t="s">
        <v>1748</v>
      </c>
      <c r="AC6">
        <f>12*5</f>
        <v>60</v>
      </c>
      <c r="AD6" s="21">
        <f>$H18*$AC6*AD$3</f>
        <v>0</v>
      </c>
      <c r="AE6" s="6" t="s">
        <v>1685</v>
      </c>
    </row>
    <row r="7" spans="4:41" x14ac:dyDescent="0.35">
      <c r="D7" s="29" t="s">
        <v>1</v>
      </c>
      <c r="AA7" t="s">
        <v>966</v>
      </c>
      <c r="AB7" t="s">
        <v>1756</v>
      </c>
      <c r="AC7">
        <f>12*5</f>
        <v>60</v>
      </c>
      <c r="AD7" s="21">
        <f>$I18*$AC7*AD$3</f>
        <v>0</v>
      </c>
      <c r="AE7" s="6" t="s">
        <v>1685</v>
      </c>
    </row>
    <row r="8" spans="4:41" x14ac:dyDescent="0.35">
      <c r="D8" s="29" t="s">
        <v>0</v>
      </c>
      <c r="AA8" t="s">
        <v>969</v>
      </c>
      <c r="AB8" t="s">
        <v>1749</v>
      </c>
      <c r="AC8">
        <v>12</v>
      </c>
      <c r="AD8" s="21">
        <f>$F19*$AC8*AD$3</f>
        <v>0</v>
      </c>
      <c r="AE8" s="6" t="s">
        <v>1685</v>
      </c>
    </row>
    <row r="9" spans="4:41" x14ac:dyDescent="0.35">
      <c r="D9" s="7" t="str">
        <f>Admin!D3</f>
        <v>Version 4.0</v>
      </c>
      <c r="AA9" t="s">
        <v>972</v>
      </c>
      <c r="AB9" t="s">
        <v>1754</v>
      </c>
      <c r="AC9">
        <v>12</v>
      </c>
      <c r="AD9" s="21">
        <f>$G19*$AC9*AD$3</f>
        <v>0</v>
      </c>
      <c r="AE9" s="6" t="s">
        <v>1685</v>
      </c>
    </row>
    <row r="10" spans="4:41" x14ac:dyDescent="0.35">
      <c r="D10" s="7"/>
      <c r="AA10" t="s">
        <v>975</v>
      </c>
      <c r="AB10" t="s">
        <v>1750</v>
      </c>
      <c r="AC10">
        <v>12</v>
      </c>
      <c r="AD10" s="21">
        <f>$H19*$AC10*AD$3</f>
        <v>0</v>
      </c>
      <c r="AE10" s="6" t="s">
        <v>1685</v>
      </c>
    </row>
    <row r="11" spans="4:41" x14ac:dyDescent="0.35">
      <c r="AA11" t="s">
        <v>978</v>
      </c>
      <c r="AB11" t="s">
        <v>1757</v>
      </c>
      <c r="AC11">
        <v>12</v>
      </c>
      <c r="AD11" s="21">
        <f>$I19*$AC11*AD$3</f>
        <v>0</v>
      </c>
      <c r="AE11" s="6" t="s">
        <v>1685</v>
      </c>
    </row>
    <row r="12" spans="4:41" x14ac:dyDescent="0.35">
      <c r="AA12" t="s">
        <v>981</v>
      </c>
      <c r="AB12" t="s">
        <v>1751</v>
      </c>
      <c r="AC12">
        <v>12</v>
      </c>
      <c r="AD12" s="21">
        <f>$F20*$AC12*AD$3</f>
        <v>0</v>
      </c>
      <c r="AE12" s="6" t="s">
        <v>1685</v>
      </c>
    </row>
    <row r="13" spans="4:41" x14ac:dyDescent="0.35">
      <c r="D13" s="85" t="s">
        <v>2</v>
      </c>
      <c r="E13" s="85"/>
      <c r="F13" s="19" t="s">
        <v>3</v>
      </c>
      <c r="K13" s="88" t="s">
        <v>1829</v>
      </c>
      <c r="L13" s="88"/>
      <c r="AA13" t="s">
        <v>984</v>
      </c>
      <c r="AB13" t="s">
        <v>1755</v>
      </c>
      <c r="AC13">
        <v>12</v>
      </c>
      <c r="AD13" s="21">
        <f>$G20*$AC13*AD$3</f>
        <v>0</v>
      </c>
      <c r="AE13" s="6" t="s">
        <v>1685</v>
      </c>
    </row>
    <row r="14" spans="4:41" x14ac:dyDescent="0.35">
      <c r="D14" s="86" t="s">
        <v>1700</v>
      </c>
      <c r="E14" s="87"/>
      <c r="F14" s="22"/>
      <c r="K14" s="8" t="s">
        <v>1830</v>
      </c>
      <c r="L14" s="8" t="s">
        <v>1688</v>
      </c>
      <c r="AA14" t="s">
        <v>987</v>
      </c>
      <c r="AB14" t="s">
        <v>1752</v>
      </c>
      <c r="AC14">
        <v>12</v>
      </c>
      <c r="AD14" s="21">
        <f>$H20*$AC14*AD$3</f>
        <v>0</v>
      </c>
      <c r="AE14" s="6" t="s">
        <v>1685</v>
      </c>
    </row>
    <row r="15" spans="4:41" x14ac:dyDescent="0.35">
      <c r="K15" s="6"/>
      <c r="L15" s="6"/>
      <c r="AA15" t="s">
        <v>990</v>
      </c>
      <c r="AB15" t="s">
        <v>1758</v>
      </c>
      <c r="AC15">
        <v>12</v>
      </c>
      <c r="AD15" s="21">
        <f>$I20*$AC15*AD$3</f>
        <v>0</v>
      </c>
      <c r="AE15" s="6" t="s">
        <v>1685</v>
      </c>
    </row>
    <row r="16" spans="4:41" x14ac:dyDescent="0.35">
      <c r="F16" t="s">
        <v>1683</v>
      </c>
      <c r="K16" s="6"/>
      <c r="L16" s="6"/>
      <c r="AA16" t="s">
        <v>993</v>
      </c>
      <c r="AB16" t="s">
        <v>55</v>
      </c>
      <c r="AD16" s="21">
        <f>F24</f>
        <v>0</v>
      </c>
      <c r="AE16" s="6" t="s">
        <v>1686</v>
      </c>
    </row>
    <row r="17" spans="4:31" x14ac:dyDescent="0.35">
      <c r="F17" s="19" t="s">
        <v>5</v>
      </c>
      <c r="G17" s="19" t="s">
        <v>47</v>
      </c>
      <c r="H17" s="19" t="s">
        <v>48</v>
      </c>
      <c r="I17" s="19" t="s">
        <v>49</v>
      </c>
      <c r="K17" s="6"/>
      <c r="L17" s="6"/>
      <c r="AA17" t="s">
        <v>996</v>
      </c>
      <c r="AB17" t="s">
        <v>57</v>
      </c>
      <c r="AD17" s="21">
        <f>F25</f>
        <v>0</v>
      </c>
      <c r="AE17" s="6" t="s">
        <v>1686</v>
      </c>
    </row>
    <row r="18" spans="4:31" ht="29" x14ac:dyDescent="0.35">
      <c r="D18" s="19" t="s">
        <v>6</v>
      </c>
      <c r="E18" s="23" t="s">
        <v>8</v>
      </c>
      <c r="F18" s="24"/>
      <c r="G18" s="24"/>
      <c r="H18" s="24"/>
      <c r="I18" s="24"/>
      <c r="K18" s="9">
        <v>5</v>
      </c>
      <c r="L18" s="10" t="s">
        <v>1831</v>
      </c>
      <c r="AA18" t="s">
        <v>999</v>
      </c>
      <c r="AB18" t="s">
        <v>59</v>
      </c>
      <c r="AD18" s="21">
        <f>F26</f>
        <v>0</v>
      </c>
      <c r="AE18" s="6" t="s">
        <v>1686</v>
      </c>
    </row>
    <row r="19" spans="4:31" ht="29" x14ac:dyDescent="0.35">
      <c r="D19" s="25" t="s">
        <v>7</v>
      </c>
      <c r="E19" s="23" t="s">
        <v>8</v>
      </c>
      <c r="F19" s="24"/>
      <c r="G19" s="24"/>
      <c r="H19" s="24"/>
      <c r="I19" s="24"/>
      <c r="K19" s="9" t="s">
        <v>495</v>
      </c>
      <c r="L19" s="10" t="s">
        <v>1832</v>
      </c>
      <c r="AA19" t="s">
        <v>1002</v>
      </c>
      <c r="AB19" t="s">
        <v>270</v>
      </c>
      <c r="AD19" s="21">
        <f t="shared" ref="AD19:AD25" si="0">F28</f>
        <v>0</v>
      </c>
      <c r="AE19" s="6" t="s">
        <v>1686</v>
      </c>
    </row>
    <row r="20" spans="4:31" ht="29" x14ac:dyDescent="0.35">
      <c r="D20" s="19" t="s">
        <v>9</v>
      </c>
      <c r="E20" s="26" t="s">
        <v>8</v>
      </c>
      <c r="F20" s="24"/>
      <c r="G20" s="24"/>
      <c r="H20" s="24"/>
      <c r="I20" s="24"/>
      <c r="K20" s="9" t="s">
        <v>495</v>
      </c>
      <c r="L20" s="10" t="s">
        <v>1832</v>
      </c>
      <c r="AA20" t="s">
        <v>1005</v>
      </c>
      <c r="AB20" t="s">
        <v>706</v>
      </c>
      <c r="AD20" s="21">
        <f t="shared" si="0"/>
        <v>0</v>
      </c>
      <c r="AE20" s="6" t="s">
        <v>1686</v>
      </c>
    </row>
    <row r="21" spans="4:31" x14ac:dyDescent="0.35">
      <c r="K21" s="6"/>
      <c r="L21" s="6"/>
      <c r="AA21" t="s">
        <v>1008</v>
      </c>
      <c r="AB21" t="s">
        <v>292</v>
      </c>
      <c r="AD21" s="21">
        <f t="shared" si="0"/>
        <v>0</v>
      </c>
      <c r="AE21" s="6" t="s">
        <v>1686</v>
      </c>
    </row>
    <row r="22" spans="4:31" ht="43.5" x14ac:dyDescent="0.35">
      <c r="D22" s="72" t="s">
        <v>10</v>
      </c>
      <c r="E22" s="73" t="s">
        <v>11</v>
      </c>
      <c r="F22" s="74"/>
      <c r="K22" s="9" t="s">
        <v>554</v>
      </c>
      <c r="L22" s="12"/>
      <c r="AA22" t="s">
        <v>1011</v>
      </c>
      <c r="AB22" t="s">
        <v>298</v>
      </c>
      <c r="AD22" s="21">
        <f t="shared" si="0"/>
        <v>0</v>
      </c>
      <c r="AE22" s="6" t="s">
        <v>1686</v>
      </c>
    </row>
    <row r="23" spans="4:31" x14ac:dyDescent="0.35">
      <c r="K23" s="6"/>
      <c r="L23" s="6"/>
      <c r="AA23" t="s">
        <v>1014</v>
      </c>
      <c r="AB23" t="s">
        <v>304</v>
      </c>
      <c r="AD23" s="21">
        <f t="shared" si="0"/>
        <v>0</v>
      </c>
      <c r="AE23" s="6" t="s">
        <v>1686</v>
      </c>
    </row>
    <row r="24" spans="4:31" x14ac:dyDescent="0.35">
      <c r="D24" s="19" t="s">
        <v>1737</v>
      </c>
      <c r="E24" s="27" t="s">
        <v>55</v>
      </c>
      <c r="F24" s="28"/>
      <c r="K24" s="9" t="s">
        <v>1833</v>
      </c>
      <c r="L24" s="10"/>
      <c r="AA24" t="s">
        <v>1017</v>
      </c>
      <c r="AB24" t="s">
        <v>876</v>
      </c>
      <c r="AD24" s="21">
        <f t="shared" si="0"/>
        <v>0</v>
      </c>
      <c r="AE24" s="6" t="s">
        <v>1686</v>
      </c>
    </row>
    <row r="25" spans="4:31" x14ac:dyDescent="0.35">
      <c r="D25" s="19" t="s">
        <v>1738</v>
      </c>
      <c r="E25" s="27" t="s">
        <v>57</v>
      </c>
      <c r="F25" s="28"/>
      <c r="K25" s="9" t="s">
        <v>1834</v>
      </c>
      <c r="L25" s="10"/>
      <c r="AA25" t="s">
        <v>1021</v>
      </c>
      <c r="AB25" t="s">
        <v>727</v>
      </c>
      <c r="AD25" s="21">
        <f t="shared" si="0"/>
        <v>0</v>
      </c>
      <c r="AE25" s="6" t="s">
        <v>1686</v>
      </c>
    </row>
    <row r="26" spans="4:31" x14ac:dyDescent="0.35">
      <c r="D26" s="19" t="s">
        <v>1739</v>
      </c>
      <c r="E26" s="27" t="s">
        <v>59</v>
      </c>
      <c r="F26" s="28"/>
      <c r="K26" s="9" t="s">
        <v>1835</v>
      </c>
      <c r="L26" s="10"/>
      <c r="AA26" t="s">
        <v>22</v>
      </c>
      <c r="AB26" t="s">
        <v>11</v>
      </c>
      <c r="AC26">
        <f>IF(F18&gt;0,60,0)+IF(F19&gt;0,12,0)+IF(F20&gt;0,12,0)</f>
        <v>0</v>
      </c>
      <c r="AD26" s="21">
        <f>IF(F22="Ja",AC26*$AD$3,0)</f>
        <v>0</v>
      </c>
      <c r="AE26" s="6" t="s">
        <v>1687</v>
      </c>
    </row>
    <row r="27" spans="4:31" x14ac:dyDescent="0.35">
      <c r="K27" s="6"/>
      <c r="L27" s="6"/>
    </row>
    <row r="28" spans="4:31" ht="30" customHeight="1" x14ac:dyDescent="0.35">
      <c r="D28" s="19" t="s">
        <v>12</v>
      </c>
      <c r="E28" s="27" t="s">
        <v>270</v>
      </c>
      <c r="F28" s="28"/>
      <c r="K28" s="9" t="s">
        <v>564</v>
      </c>
      <c r="L28" s="93" t="s">
        <v>1836</v>
      </c>
    </row>
    <row r="29" spans="4:31" x14ac:dyDescent="0.35">
      <c r="D29" s="19" t="s">
        <v>13</v>
      </c>
      <c r="E29" s="27" t="s">
        <v>706</v>
      </c>
      <c r="F29" s="28"/>
      <c r="K29" s="9" t="s">
        <v>564</v>
      </c>
      <c r="L29" s="93"/>
    </row>
    <row r="30" spans="4:31" x14ac:dyDescent="0.35">
      <c r="D30" s="19" t="s">
        <v>1736</v>
      </c>
      <c r="E30" s="27" t="s">
        <v>292</v>
      </c>
      <c r="F30" s="28"/>
      <c r="K30" s="9" t="s">
        <v>564</v>
      </c>
      <c r="L30" s="93"/>
    </row>
    <row r="31" spans="4:31" x14ac:dyDescent="0.35">
      <c r="D31" s="19" t="s">
        <v>1740</v>
      </c>
      <c r="E31" s="27" t="s">
        <v>298</v>
      </c>
      <c r="F31" s="28"/>
      <c r="K31" s="9" t="s">
        <v>564</v>
      </c>
      <c r="L31" s="93"/>
    </row>
    <row r="32" spans="4:31" x14ac:dyDescent="0.35">
      <c r="D32" s="19" t="s">
        <v>1741</v>
      </c>
      <c r="E32" s="27" t="s">
        <v>876</v>
      </c>
      <c r="F32" s="28"/>
      <c r="K32" s="9" t="s">
        <v>564</v>
      </c>
      <c r="L32" s="93"/>
    </row>
    <row r="33" spans="4:12" x14ac:dyDescent="0.35">
      <c r="D33" s="19" t="s">
        <v>1742</v>
      </c>
      <c r="E33" s="27" t="s">
        <v>732</v>
      </c>
      <c r="F33" s="28"/>
      <c r="K33" s="9" t="s">
        <v>564</v>
      </c>
      <c r="L33" s="93"/>
    </row>
    <row r="34" spans="4:12" ht="29" x14ac:dyDescent="0.35">
      <c r="D34" s="19" t="s">
        <v>1743</v>
      </c>
      <c r="E34" s="27" t="s">
        <v>320</v>
      </c>
      <c r="F34" s="28"/>
      <c r="K34" s="9" t="s">
        <v>564</v>
      </c>
      <c r="L34" s="93"/>
    </row>
    <row r="38" spans="4:12" x14ac:dyDescent="0.35">
      <c r="D38" s="6" t="s">
        <v>1861</v>
      </c>
    </row>
    <row r="39" spans="4:12" x14ac:dyDescent="0.35">
      <c r="D39" s="89"/>
      <c r="E39" s="89"/>
      <c r="F39" s="89"/>
      <c r="G39" s="89"/>
      <c r="H39" s="89"/>
      <c r="I39" s="89"/>
      <c r="J39" s="89"/>
      <c r="K39" s="89"/>
      <c r="L39" s="89"/>
    </row>
    <row r="40" spans="4:12" x14ac:dyDescent="0.35">
      <c r="D40" s="89"/>
      <c r="E40" s="89"/>
      <c r="F40" s="89"/>
      <c r="G40" s="89"/>
      <c r="H40" s="89"/>
      <c r="I40" s="89"/>
      <c r="J40" s="89"/>
      <c r="K40" s="89"/>
      <c r="L40" s="89"/>
    </row>
    <row r="41" spans="4:12" x14ac:dyDescent="0.35">
      <c r="D41" s="89"/>
      <c r="E41" s="89"/>
      <c r="F41" s="89"/>
      <c r="G41" s="89"/>
      <c r="H41" s="89"/>
      <c r="I41" s="89"/>
      <c r="J41" s="89"/>
      <c r="K41" s="89"/>
      <c r="L41" s="89"/>
    </row>
    <row r="42" spans="4:12" x14ac:dyDescent="0.35">
      <c r="D42" s="89"/>
      <c r="E42" s="89"/>
      <c r="F42" s="89"/>
      <c r="G42" s="89"/>
      <c r="H42" s="89"/>
      <c r="I42" s="89"/>
      <c r="J42" s="89"/>
      <c r="K42" s="89"/>
      <c r="L42" s="89"/>
    </row>
    <row r="43" spans="4:12" x14ac:dyDescent="0.35">
      <c r="D43" s="89"/>
      <c r="E43" s="89"/>
      <c r="F43" s="89"/>
      <c r="G43" s="89"/>
      <c r="H43" s="89"/>
      <c r="I43" s="89"/>
      <c r="J43" s="89"/>
      <c r="K43" s="89"/>
      <c r="L43" s="89"/>
    </row>
    <row r="44" spans="4:12" x14ac:dyDescent="0.35">
      <c r="D44" s="89"/>
      <c r="E44" s="89"/>
      <c r="F44" s="89"/>
      <c r="G44" s="89"/>
      <c r="H44" s="89"/>
      <c r="I44" s="89"/>
      <c r="J44" s="89"/>
      <c r="K44" s="89"/>
      <c r="L44" s="89"/>
    </row>
    <row r="45" spans="4:12" x14ac:dyDescent="0.35">
      <c r="D45" s="89"/>
      <c r="E45" s="89"/>
      <c r="F45" s="89"/>
      <c r="G45" s="89"/>
      <c r="H45" s="89"/>
      <c r="I45" s="89"/>
      <c r="J45" s="89"/>
      <c r="K45" s="89"/>
      <c r="L45" s="89"/>
    </row>
    <row r="46" spans="4:12" x14ac:dyDescent="0.35">
      <c r="D46" s="89"/>
      <c r="E46" s="89"/>
      <c r="F46" s="89"/>
      <c r="G46" s="89"/>
      <c r="H46" s="89"/>
      <c r="I46" s="89"/>
      <c r="J46" s="89"/>
      <c r="K46" s="89"/>
      <c r="L46" s="89"/>
    </row>
    <row r="47" spans="4:12" x14ac:dyDescent="0.35">
      <c r="D47" s="89"/>
      <c r="E47" s="89"/>
      <c r="F47" s="89"/>
      <c r="G47" s="89"/>
      <c r="H47" s="89"/>
      <c r="I47" s="89"/>
      <c r="J47" s="89"/>
      <c r="K47" s="89"/>
      <c r="L47" s="89"/>
    </row>
    <row r="48" spans="4:12" x14ac:dyDescent="0.35">
      <c r="D48" s="89"/>
      <c r="E48" s="89"/>
      <c r="F48" s="89"/>
      <c r="G48" s="89"/>
      <c r="H48" s="89"/>
      <c r="I48" s="89"/>
      <c r="J48" s="89"/>
      <c r="K48" s="89"/>
      <c r="L48" s="89"/>
    </row>
    <row r="49" spans="4:12" x14ac:dyDescent="0.35">
      <c r="D49" s="89"/>
      <c r="E49" s="89"/>
      <c r="F49" s="89"/>
      <c r="G49" s="89"/>
      <c r="H49" s="89"/>
      <c r="I49" s="89"/>
      <c r="J49" s="89"/>
      <c r="K49" s="89"/>
      <c r="L49" s="89"/>
    </row>
    <row r="50" spans="4:12" x14ac:dyDescent="0.35">
      <c r="D50" s="89"/>
      <c r="E50" s="89"/>
      <c r="F50" s="89"/>
      <c r="G50" s="89"/>
      <c r="H50" s="89"/>
      <c r="I50" s="89"/>
      <c r="J50" s="89"/>
      <c r="K50" s="89"/>
      <c r="L50" s="89"/>
    </row>
    <row r="51" spans="4:12" x14ac:dyDescent="0.35">
      <c r="D51" s="89"/>
      <c r="E51" s="89"/>
      <c r="F51" s="89"/>
      <c r="G51" s="89"/>
      <c r="H51" s="89"/>
      <c r="I51" s="89"/>
      <c r="J51" s="89"/>
      <c r="K51" s="89"/>
      <c r="L51" s="89"/>
    </row>
  </sheetData>
  <sheetProtection algorithmName="SHA-512" hashValue="NEd4XeI/2obrPmQZPUV0Txs2zTCrQFqx2y23fPMJ7yHtWgYOsB/ZhQ8pLRvCoCGGVJC1EiZIU2mR5jvZf4QHWQ==" saltValue="i0n4ZNVcGG7zRBpJ1wVHFA==" spinCount="100000" sheet="1" objects="1" scenarios="1"/>
  <mergeCells count="5">
    <mergeCell ref="D13:E13"/>
    <mergeCell ref="D14:E14"/>
    <mergeCell ref="K13:L13"/>
    <mergeCell ref="L28:L34"/>
    <mergeCell ref="D39:L51"/>
  </mergeCells>
  <conditionalFormatting sqref="D14 F14 F18:I20 F22 F24:F26 F28:F34">
    <cfRule type="expression" dxfId="10" priority="1">
      <formula>D14&lt;&gt;""</formula>
    </cfRule>
  </conditionalFormatting>
  <dataValidations count="3">
    <dataValidation type="list" allowBlank="1" showInputMessage="1" showErrorMessage="1" sqref="F22" xr:uid="{44F5EDCF-EEED-42C0-9DF3-7035385B2EBF}">
      <formula1>"Ja,Nej"</formula1>
    </dataValidation>
    <dataValidation type="whole" operator="lessThanOrEqual" showInputMessage="1" showErrorMessage="1" errorTitle="Antal tillbehör" error="Du kan enbart välja lika många tillbehör som antal maskiner" sqref="F24:F26 F28:F34" xr:uid="{65DA72D8-87AD-4629-88FF-6E1CAF132194}">
      <formula1>$F$14</formula1>
    </dataValidation>
    <dataValidation type="whole" errorStyle="information" operator="greaterThanOrEqual" allowBlank="1" showInputMessage="1" showErrorMessage="1" errorTitle="Ändra maskinantal" error="Du har nu valt färre maskiner än valda tillbehör." sqref="F14" xr:uid="{CE08FC25-1DA4-49B0-9908-728ADD660956}">
      <formula1>MAX(F24:F34)</formula1>
    </dataValidation>
  </dataValidations>
  <hyperlinks>
    <hyperlink ref="G2" location="Sammanställning!D180" display="Sammanställning" xr:uid="{012BBB5E-DA6D-4AFC-824F-E3B268C5FB92}"/>
  </hyperlinks>
  <pageMargins left="0.7" right="0.7" top="0.75" bottom="0.75" header="0.3" footer="0.3"/>
  <pageSetup paperSize="9" scale="5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C16B6-6C45-4D7B-AC8D-06931C14BD85}">
  <sheetPr codeName="Sheet12">
    <tabColor theme="9" tint="0.79998168889431442"/>
    <pageSetUpPr fitToPage="1"/>
  </sheetPr>
  <dimension ref="A2:AP51"/>
  <sheetViews>
    <sheetView showGridLines="0" topLeftCell="B8" zoomScale="85" zoomScaleNormal="85" workbookViewId="0">
      <selection activeCell="F14" sqref="F14"/>
    </sheetView>
  </sheetViews>
  <sheetFormatPr defaultColWidth="8.81640625" defaultRowHeight="14.5" outlineLevelCol="1" x14ac:dyDescent="0.35"/>
  <cols>
    <col min="1" max="1" width="4.54296875" hidden="1" customWidth="1"/>
    <col min="2" max="3" width="4.54296875" customWidth="1"/>
    <col min="4" max="4" width="25.54296875" customWidth="1"/>
    <col min="5" max="5" width="35.54296875" customWidth="1"/>
    <col min="6" max="9" width="22.453125" customWidth="1"/>
    <col min="10" max="10" width="2.453125" customWidth="1"/>
    <col min="11" max="11" width="8.54296875" customWidth="1"/>
    <col min="12" max="12" width="26.54296875" bestFit="1" customWidth="1"/>
    <col min="13" max="19" width="2.453125" customWidth="1"/>
    <col min="20" max="25" width="1.453125" customWidth="1"/>
    <col min="26" max="26" width="9.453125" hidden="1" customWidth="1" outlineLevel="1"/>
    <col min="27" max="27" width="12.1796875" hidden="1" customWidth="1" outlineLevel="1"/>
    <col min="28" max="28" width="46.453125" hidden="1" customWidth="1" outlineLevel="1"/>
    <col min="29" max="29" width="6" hidden="1" customWidth="1" outlineLevel="1"/>
    <col min="30" max="30" width="17.453125" style="21" hidden="1" customWidth="1" outlineLevel="1"/>
    <col min="31" max="31" width="32.453125" hidden="1" customWidth="1" outlineLevel="1"/>
    <col min="32" max="41" width="8.81640625" hidden="1" customWidth="1" outlineLevel="1"/>
    <col min="42" max="42" width="9.1796875" customWidth="1" collapsed="1"/>
  </cols>
  <sheetData>
    <row r="2" spans="4:41" x14ac:dyDescent="0.35">
      <c r="G2" s="18" t="s">
        <v>1822</v>
      </c>
      <c r="Z2" s="19" t="s">
        <v>1780</v>
      </c>
      <c r="AA2" s="19" t="s">
        <v>1680</v>
      </c>
      <c r="AB2" s="19" t="s">
        <v>1681</v>
      </c>
      <c r="AC2" s="19" t="s">
        <v>1682</v>
      </c>
      <c r="AD2" s="55" t="s">
        <v>3</v>
      </c>
      <c r="AE2" s="19" t="s">
        <v>1688</v>
      </c>
      <c r="AN2" s="19" t="s">
        <v>6</v>
      </c>
      <c r="AO2">
        <f>IF(SUM(F18:I18)&gt;0,5,0)</f>
        <v>0</v>
      </c>
    </row>
    <row r="3" spans="4:41" x14ac:dyDescent="0.35">
      <c r="Z3" t="s">
        <v>1781</v>
      </c>
      <c r="AA3" t="s">
        <v>1079</v>
      </c>
      <c r="AB3" t="s">
        <v>1080</v>
      </c>
      <c r="AD3" s="21">
        <f>F14</f>
        <v>0</v>
      </c>
      <c r="AE3" s="6" t="s">
        <v>1684</v>
      </c>
      <c r="AN3" s="19" t="s">
        <v>7</v>
      </c>
      <c r="AO3">
        <f>IF(SUM(F19:I19)&gt;0,1,0)</f>
        <v>0</v>
      </c>
    </row>
    <row r="4" spans="4:41" x14ac:dyDescent="0.35">
      <c r="AA4" t="s">
        <v>1084</v>
      </c>
      <c r="AB4" t="s">
        <v>1747</v>
      </c>
      <c r="AC4">
        <f>12*5</f>
        <v>60</v>
      </c>
      <c r="AD4" s="21">
        <f>$F18*$AC4*AD$3</f>
        <v>0</v>
      </c>
      <c r="AE4" s="6" t="s">
        <v>1685</v>
      </c>
      <c r="AN4" s="19" t="s">
        <v>9</v>
      </c>
      <c r="AO4">
        <f>IF(SUM(F20:I20)&gt;0,1,0)</f>
        <v>0</v>
      </c>
    </row>
    <row r="5" spans="4:41" x14ac:dyDescent="0.35">
      <c r="AA5" t="s">
        <v>1087</v>
      </c>
      <c r="AB5" t="s">
        <v>1753</v>
      </c>
      <c r="AC5">
        <f>12*5</f>
        <v>60</v>
      </c>
      <c r="AD5" s="21">
        <f>$G18*$AC5*AD$3</f>
        <v>0</v>
      </c>
      <c r="AE5" s="6" t="s">
        <v>1685</v>
      </c>
    </row>
    <row r="6" spans="4:41" x14ac:dyDescent="0.35">
      <c r="AA6" t="s">
        <v>1090</v>
      </c>
      <c r="AB6" t="s">
        <v>1748</v>
      </c>
      <c r="AC6">
        <f>12*5</f>
        <v>60</v>
      </c>
      <c r="AD6" s="21">
        <f>$H18*$AC6*AD$3</f>
        <v>0</v>
      </c>
      <c r="AE6" s="6" t="s">
        <v>1685</v>
      </c>
    </row>
    <row r="7" spans="4:41" x14ac:dyDescent="0.35">
      <c r="D7" s="29" t="s">
        <v>1</v>
      </c>
      <c r="AA7" t="s">
        <v>1093</v>
      </c>
      <c r="AB7" t="s">
        <v>1756</v>
      </c>
      <c r="AC7">
        <f>12*5</f>
        <v>60</v>
      </c>
      <c r="AD7" s="21">
        <f>$I18*$AC7*AD$3</f>
        <v>0</v>
      </c>
      <c r="AE7" s="6" t="s">
        <v>1685</v>
      </c>
    </row>
    <row r="8" spans="4:41" x14ac:dyDescent="0.35">
      <c r="D8" s="29" t="s">
        <v>0</v>
      </c>
      <c r="AA8" t="s">
        <v>1096</v>
      </c>
      <c r="AB8" t="s">
        <v>1749</v>
      </c>
      <c r="AC8">
        <v>12</v>
      </c>
      <c r="AD8" s="21">
        <f>$F19*$AC8*AD$3</f>
        <v>0</v>
      </c>
      <c r="AE8" s="6" t="s">
        <v>1685</v>
      </c>
    </row>
    <row r="9" spans="4:41" x14ac:dyDescent="0.35">
      <c r="D9" s="7" t="str">
        <f>Admin!D3</f>
        <v>Version 4.0</v>
      </c>
      <c r="AA9" t="s">
        <v>1099</v>
      </c>
      <c r="AB9" t="s">
        <v>1754</v>
      </c>
      <c r="AC9">
        <v>12</v>
      </c>
      <c r="AD9" s="21">
        <f>$G19*$AC9*AD$3</f>
        <v>0</v>
      </c>
      <c r="AE9" s="6" t="s">
        <v>1685</v>
      </c>
    </row>
    <row r="10" spans="4:41" x14ac:dyDescent="0.35">
      <c r="D10" s="7"/>
      <c r="AA10" t="s">
        <v>1102</v>
      </c>
      <c r="AB10" t="s">
        <v>1750</v>
      </c>
      <c r="AC10">
        <v>12</v>
      </c>
      <c r="AD10" s="21">
        <f>$H19*$AC10*AD$3</f>
        <v>0</v>
      </c>
      <c r="AE10" s="6" t="s">
        <v>1685</v>
      </c>
    </row>
    <row r="11" spans="4:41" x14ac:dyDescent="0.35">
      <c r="AA11" t="s">
        <v>1105</v>
      </c>
      <c r="AB11" t="s">
        <v>1757</v>
      </c>
      <c r="AC11">
        <v>12</v>
      </c>
      <c r="AD11" s="21">
        <f>$I19*$AC11*AD$3</f>
        <v>0</v>
      </c>
      <c r="AE11" s="6" t="s">
        <v>1685</v>
      </c>
    </row>
    <row r="12" spans="4:41" x14ac:dyDescent="0.35">
      <c r="AA12" t="s">
        <v>1108</v>
      </c>
      <c r="AB12" t="s">
        <v>1751</v>
      </c>
      <c r="AC12">
        <v>12</v>
      </c>
      <c r="AD12" s="21">
        <f>$F20*$AC12*AD$3</f>
        <v>0</v>
      </c>
      <c r="AE12" s="6" t="s">
        <v>1685</v>
      </c>
    </row>
    <row r="13" spans="4:41" x14ac:dyDescent="0.35">
      <c r="D13" s="85" t="s">
        <v>2</v>
      </c>
      <c r="E13" s="85"/>
      <c r="F13" s="19" t="s">
        <v>3</v>
      </c>
      <c r="K13" s="88" t="s">
        <v>1829</v>
      </c>
      <c r="L13" s="88"/>
      <c r="AA13" t="s">
        <v>1111</v>
      </c>
      <c r="AB13" t="s">
        <v>1755</v>
      </c>
      <c r="AC13">
        <v>12</v>
      </c>
      <c r="AD13" s="21">
        <f>$G20*$AC13*AD$3</f>
        <v>0</v>
      </c>
      <c r="AE13" s="6" t="s">
        <v>1685</v>
      </c>
    </row>
    <row r="14" spans="4:41" x14ac:dyDescent="0.35">
      <c r="D14" s="86" t="s">
        <v>1701</v>
      </c>
      <c r="E14" s="87"/>
      <c r="F14" s="22"/>
      <c r="K14" s="8" t="s">
        <v>1830</v>
      </c>
      <c r="L14" s="8" t="s">
        <v>1688</v>
      </c>
      <c r="AA14" t="s">
        <v>1114</v>
      </c>
      <c r="AB14" t="s">
        <v>1752</v>
      </c>
      <c r="AC14">
        <v>12</v>
      </c>
      <c r="AD14" s="21">
        <f>$H20*$AC14*AD$3</f>
        <v>0</v>
      </c>
      <c r="AE14" s="6" t="s">
        <v>1685</v>
      </c>
    </row>
    <row r="15" spans="4:41" x14ac:dyDescent="0.35">
      <c r="K15" s="6"/>
      <c r="L15" s="6"/>
      <c r="AA15" t="s">
        <v>1117</v>
      </c>
      <c r="AB15" t="s">
        <v>1758</v>
      </c>
      <c r="AC15">
        <v>12</v>
      </c>
      <c r="AD15" s="21">
        <f>$I20*$AC15*AD$3</f>
        <v>0</v>
      </c>
      <c r="AE15" s="6" t="s">
        <v>1685</v>
      </c>
    </row>
    <row r="16" spans="4:41" x14ac:dyDescent="0.35">
      <c r="F16" t="s">
        <v>1683</v>
      </c>
      <c r="K16" s="6"/>
      <c r="L16" s="6"/>
      <c r="AA16" t="s">
        <v>1120</v>
      </c>
      <c r="AB16" t="s">
        <v>55</v>
      </c>
      <c r="AD16" s="21">
        <f>F24</f>
        <v>0</v>
      </c>
      <c r="AE16" s="6" t="s">
        <v>1686</v>
      </c>
    </row>
    <row r="17" spans="4:31" x14ac:dyDescent="0.35">
      <c r="F17" s="19" t="s">
        <v>5</v>
      </c>
      <c r="G17" s="19" t="s">
        <v>47</v>
      </c>
      <c r="H17" s="19" t="s">
        <v>48</v>
      </c>
      <c r="I17" s="19" t="s">
        <v>49</v>
      </c>
      <c r="K17" s="6"/>
      <c r="L17" s="6"/>
      <c r="AA17" t="s">
        <v>1123</v>
      </c>
      <c r="AB17" t="s">
        <v>57</v>
      </c>
      <c r="AD17" s="21">
        <f>F25</f>
        <v>0</v>
      </c>
      <c r="AE17" s="6" t="s">
        <v>1686</v>
      </c>
    </row>
    <row r="18" spans="4:31" ht="29" x14ac:dyDescent="0.35">
      <c r="D18" s="19" t="s">
        <v>6</v>
      </c>
      <c r="E18" s="23" t="s">
        <v>8</v>
      </c>
      <c r="F18" s="24"/>
      <c r="G18" s="24"/>
      <c r="H18" s="24"/>
      <c r="I18" s="24"/>
      <c r="K18" s="9">
        <v>5</v>
      </c>
      <c r="L18" s="10" t="s">
        <v>1831</v>
      </c>
      <c r="AA18" t="s">
        <v>1126</v>
      </c>
      <c r="AB18" t="s">
        <v>59</v>
      </c>
      <c r="AD18" s="21">
        <f>F26</f>
        <v>0</v>
      </c>
      <c r="AE18" s="6" t="s">
        <v>1686</v>
      </c>
    </row>
    <row r="19" spans="4:31" ht="29" x14ac:dyDescent="0.35">
      <c r="D19" s="25" t="s">
        <v>7</v>
      </c>
      <c r="E19" s="23" t="s">
        <v>8</v>
      </c>
      <c r="F19" s="24"/>
      <c r="G19" s="24"/>
      <c r="H19" s="24"/>
      <c r="I19" s="24"/>
      <c r="K19" s="9" t="s">
        <v>495</v>
      </c>
      <c r="L19" s="10" t="s">
        <v>1832</v>
      </c>
      <c r="AA19" t="s">
        <v>1129</v>
      </c>
      <c r="AB19" t="s">
        <v>270</v>
      </c>
      <c r="AD19" s="21">
        <f t="shared" ref="AD19:AD25" si="0">F28</f>
        <v>0</v>
      </c>
      <c r="AE19" s="6" t="s">
        <v>1686</v>
      </c>
    </row>
    <row r="20" spans="4:31" ht="29" x14ac:dyDescent="0.35">
      <c r="D20" s="19" t="s">
        <v>9</v>
      </c>
      <c r="E20" s="26" t="s">
        <v>8</v>
      </c>
      <c r="F20" s="24"/>
      <c r="G20" s="24"/>
      <c r="H20" s="24"/>
      <c r="I20" s="24"/>
      <c r="K20" s="9" t="s">
        <v>495</v>
      </c>
      <c r="L20" s="10" t="s">
        <v>1832</v>
      </c>
      <c r="AA20" t="s">
        <v>1132</v>
      </c>
      <c r="AB20" t="s">
        <v>706</v>
      </c>
      <c r="AD20" s="21">
        <f t="shared" si="0"/>
        <v>0</v>
      </c>
      <c r="AE20" s="6" t="s">
        <v>1686</v>
      </c>
    </row>
    <row r="21" spans="4:31" x14ac:dyDescent="0.35">
      <c r="K21" s="6"/>
      <c r="L21" s="6"/>
      <c r="AA21" t="s">
        <v>1135</v>
      </c>
      <c r="AB21" t="s">
        <v>292</v>
      </c>
      <c r="AD21" s="21">
        <f t="shared" si="0"/>
        <v>0</v>
      </c>
      <c r="AE21" s="6" t="s">
        <v>1686</v>
      </c>
    </row>
    <row r="22" spans="4:31" ht="43.5" x14ac:dyDescent="0.35">
      <c r="D22" s="72" t="s">
        <v>10</v>
      </c>
      <c r="E22" s="73" t="s">
        <v>11</v>
      </c>
      <c r="F22" s="74"/>
      <c r="K22" s="9" t="s">
        <v>554</v>
      </c>
      <c r="L22" s="12"/>
      <c r="AA22" t="s">
        <v>1138</v>
      </c>
      <c r="AB22" t="s">
        <v>298</v>
      </c>
      <c r="AD22" s="21">
        <f t="shared" si="0"/>
        <v>0</v>
      </c>
      <c r="AE22" s="6" t="s">
        <v>1686</v>
      </c>
    </row>
    <row r="23" spans="4:31" x14ac:dyDescent="0.35">
      <c r="K23" s="6"/>
      <c r="L23" s="6"/>
      <c r="AA23" t="s">
        <v>1141</v>
      </c>
      <c r="AB23" t="s">
        <v>876</v>
      </c>
      <c r="AD23" s="21">
        <f t="shared" si="0"/>
        <v>0</v>
      </c>
      <c r="AE23" s="6" t="s">
        <v>1686</v>
      </c>
    </row>
    <row r="24" spans="4:31" x14ac:dyDescent="0.35">
      <c r="D24" s="19" t="s">
        <v>1737</v>
      </c>
      <c r="E24" s="27" t="s">
        <v>55</v>
      </c>
      <c r="F24" s="28"/>
      <c r="K24" s="9" t="s">
        <v>1833</v>
      </c>
      <c r="L24" s="10"/>
      <c r="AA24" t="s">
        <v>1144</v>
      </c>
      <c r="AB24" t="s">
        <v>732</v>
      </c>
      <c r="AD24" s="21">
        <f t="shared" si="0"/>
        <v>0</v>
      </c>
      <c r="AE24" s="6" t="s">
        <v>1686</v>
      </c>
    </row>
    <row r="25" spans="4:31" x14ac:dyDescent="0.35">
      <c r="D25" s="19" t="s">
        <v>1738</v>
      </c>
      <c r="E25" s="27" t="s">
        <v>57</v>
      </c>
      <c r="F25" s="28"/>
      <c r="K25" s="9" t="s">
        <v>1834</v>
      </c>
      <c r="L25" s="10"/>
      <c r="AA25" t="s">
        <v>1148</v>
      </c>
      <c r="AB25" t="s">
        <v>320</v>
      </c>
      <c r="AD25" s="21">
        <f t="shared" si="0"/>
        <v>0</v>
      </c>
      <c r="AE25" s="6" t="s">
        <v>1686</v>
      </c>
    </row>
    <row r="26" spans="4:31" x14ac:dyDescent="0.35">
      <c r="D26" s="19" t="s">
        <v>1739</v>
      </c>
      <c r="E26" s="27" t="s">
        <v>59</v>
      </c>
      <c r="F26" s="28"/>
      <c r="K26" s="9" t="s">
        <v>1835</v>
      </c>
      <c r="L26" s="10"/>
      <c r="AA26" t="s">
        <v>22</v>
      </c>
      <c r="AB26" t="s">
        <v>11</v>
      </c>
      <c r="AC26">
        <f>IF(F18&gt;0,60,0)+IF(F19&gt;0,12,0)+IF(F20&gt;0,12,0)</f>
        <v>0</v>
      </c>
      <c r="AD26" s="21">
        <f>IF(F22="Ja",AC26*$AD$3,0)</f>
        <v>0</v>
      </c>
      <c r="AE26" s="6" t="s">
        <v>1687</v>
      </c>
    </row>
    <row r="27" spans="4:31" x14ac:dyDescent="0.35">
      <c r="K27" s="6"/>
      <c r="L27" s="6"/>
    </row>
    <row r="28" spans="4:31" ht="30" customHeight="1" x14ac:dyDescent="0.35">
      <c r="D28" s="19" t="s">
        <v>12</v>
      </c>
      <c r="E28" s="27" t="s">
        <v>270</v>
      </c>
      <c r="F28" s="28"/>
      <c r="K28" s="9" t="s">
        <v>564</v>
      </c>
      <c r="L28" s="93" t="s">
        <v>1836</v>
      </c>
    </row>
    <row r="29" spans="4:31" x14ac:dyDescent="0.35">
      <c r="D29" s="19" t="s">
        <v>13</v>
      </c>
      <c r="E29" s="27" t="s">
        <v>706</v>
      </c>
      <c r="F29" s="28"/>
      <c r="K29" s="9" t="s">
        <v>564</v>
      </c>
      <c r="L29" s="93"/>
    </row>
    <row r="30" spans="4:31" x14ac:dyDescent="0.35">
      <c r="D30" s="19" t="s">
        <v>1736</v>
      </c>
      <c r="E30" s="27" t="s">
        <v>292</v>
      </c>
      <c r="F30" s="28"/>
      <c r="K30" s="9" t="s">
        <v>564</v>
      </c>
      <c r="L30" s="93"/>
    </row>
    <row r="31" spans="4:31" x14ac:dyDescent="0.35">
      <c r="D31" s="19" t="s">
        <v>1740</v>
      </c>
      <c r="E31" s="27" t="s">
        <v>298</v>
      </c>
      <c r="F31" s="28"/>
      <c r="K31" s="9" t="s">
        <v>564</v>
      </c>
      <c r="L31" s="93"/>
    </row>
    <row r="32" spans="4:31" x14ac:dyDescent="0.35">
      <c r="D32" s="19" t="s">
        <v>1741</v>
      </c>
      <c r="E32" s="27" t="s">
        <v>876</v>
      </c>
      <c r="F32" s="28"/>
      <c r="K32" s="9" t="s">
        <v>564</v>
      </c>
      <c r="L32" s="93"/>
    </row>
    <row r="33" spans="4:12" x14ac:dyDescent="0.35">
      <c r="D33" s="19" t="s">
        <v>1742</v>
      </c>
      <c r="E33" s="27" t="s">
        <v>732</v>
      </c>
      <c r="F33" s="28"/>
      <c r="K33" s="9" t="s">
        <v>564</v>
      </c>
      <c r="L33" s="93"/>
    </row>
    <row r="34" spans="4:12" ht="29" x14ac:dyDescent="0.35">
      <c r="D34" s="19" t="s">
        <v>1743</v>
      </c>
      <c r="E34" s="27" t="s">
        <v>320</v>
      </c>
      <c r="F34" s="28"/>
      <c r="K34" s="9" t="s">
        <v>564</v>
      </c>
      <c r="L34" s="93"/>
    </row>
    <row r="38" spans="4:12" x14ac:dyDescent="0.35">
      <c r="D38" s="6" t="s">
        <v>1861</v>
      </c>
    </row>
    <row r="39" spans="4:12" x14ac:dyDescent="0.35">
      <c r="D39" s="89"/>
      <c r="E39" s="89"/>
      <c r="F39" s="89"/>
      <c r="G39" s="89"/>
      <c r="H39" s="89"/>
      <c r="I39" s="89"/>
      <c r="J39" s="89"/>
      <c r="K39" s="89"/>
      <c r="L39" s="89"/>
    </row>
    <row r="40" spans="4:12" x14ac:dyDescent="0.35">
      <c r="D40" s="89"/>
      <c r="E40" s="89"/>
      <c r="F40" s="89"/>
      <c r="G40" s="89"/>
      <c r="H40" s="89"/>
      <c r="I40" s="89"/>
      <c r="J40" s="89"/>
      <c r="K40" s="89"/>
      <c r="L40" s="89"/>
    </row>
    <row r="41" spans="4:12" x14ac:dyDescent="0.35">
      <c r="D41" s="89"/>
      <c r="E41" s="89"/>
      <c r="F41" s="89"/>
      <c r="G41" s="89"/>
      <c r="H41" s="89"/>
      <c r="I41" s="89"/>
      <c r="J41" s="89"/>
      <c r="K41" s="89"/>
      <c r="L41" s="89"/>
    </row>
    <row r="42" spans="4:12" x14ac:dyDescent="0.35">
      <c r="D42" s="89"/>
      <c r="E42" s="89"/>
      <c r="F42" s="89"/>
      <c r="G42" s="89"/>
      <c r="H42" s="89"/>
      <c r="I42" s="89"/>
      <c r="J42" s="89"/>
      <c r="K42" s="89"/>
      <c r="L42" s="89"/>
    </row>
    <row r="43" spans="4:12" x14ac:dyDescent="0.35">
      <c r="D43" s="89"/>
      <c r="E43" s="89"/>
      <c r="F43" s="89"/>
      <c r="G43" s="89"/>
      <c r="H43" s="89"/>
      <c r="I43" s="89"/>
      <c r="J43" s="89"/>
      <c r="K43" s="89"/>
      <c r="L43" s="89"/>
    </row>
    <row r="44" spans="4:12" x14ac:dyDescent="0.35">
      <c r="D44" s="89"/>
      <c r="E44" s="89"/>
      <c r="F44" s="89"/>
      <c r="G44" s="89"/>
      <c r="H44" s="89"/>
      <c r="I44" s="89"/>
      <c r="J44" s="89"/>
      <c r="K44" s="89"/>
      <c r="L44" s="89"/>
    </row>
    <row r="45" spans="4:12" x14ac:dyDescent="0.35">
      <c r="D45" s="89"/>
      <c r="E45" s="89"/>
      <c r="F45" s="89"/>
      <c r="G45" s="89"/>
      <c r="H45" s="89"/>
      <c r="I45" s="89"/>
      <c r="J45" s="89"/>
      <c r="K45" s="89"/>
      <c r="L45" s="89"/>
    </row>
    <row r="46" spans="4:12" x14ac:dyDescent="0.35">
      <c r="D46" s="89"/>
      <c r="E46" s="89"/>
      <c r="F46" s="89"/>
      <c r="G46" s="89"/>
      <c r="H46" s="89"/>
      <c r="I46" s="89"/>
      <c r="J46" s="89"/>
      <c r="K46" s="89"/>
      <c r="L46" s="89"/>
    </row>
    <row r="47" spans="4:12" x14ac:dyDescent="0.35">
      <c r="D47" s="89"/>
      <c r="E47" s="89"/>
      <c r="F47" s="89"/>
      <c r="G47" s="89"/>
      <c r="H47" s="89"/>
      <c r="I47" s="89"/>
      <c r="J47" s="89"/>
      <c r="K47" s="89"/>
      <c r="L47" s="89"/>
    </row>
    <row r="48" spans="4:12" x14ac:dyDescent="0.35">
      <c r="D48" s="89"/>
      <c r="E48" s="89"/>
      <c r="F48" s="89"/>
      <c r="G48" s="89"/>
      <c r="H48" s="89"/>
      <c r="I48" s="89"/>
      <c r="J48" s="89"/>
      <c r="K48" s="89"/>
      <c r="L48" s="89"/>
    </row>
    <row r="49" spans="4:12" x14ac:dyDescent="0.35">
      <c r="D49" s="89"/>
      <c r="E49" s="89"/>
      <c r="F49" s="89"/>
      <c r="G49" s="89"/>
      <c r="H49" s="89"/>
      <c r="I49" s="89"/>
      <c r="J49" s="89"/>
      <c r="K49" s="89"/>
      <c r="L49" s="89"/>
    </row>
    <row r="50" spans="4:12" x14ac:dyDescent="0.35">
      <c r="D50" s="89"/>
      <c r="E50" s="89"/>
      <c r="F50" s="89"/>
      <c r="G50" s="89"/>
      <c r="H50" s="89"/>
      <c r="I50" s="89"/>
      <c r="J50" s="89"/>
      <c r="K50" s="89"/>
      <c r="L50" s="89"/>
    </row>
    <row r="51" spans="4:12" x14ac:dyDescent="0.35">
      <c r="D51" s="89"/>
      <c r="E51" s="89"/>
      <c r="F51" s="89"/>
      <c r="G51" s="89"/>
      <c r="H51" s="89"/>
      <c r="I51" s="89"/>
      <c r="J51" s="89"/>
      <c r="K51" s="89"/>
      <c r="L51" s="89"/>
    </row>
  </sheetData>
  <sheetProtection algorithmName="SHA-512" hashValue="Dul2OuySlh3K/1YSJKrStCXfF6OPBKS6BCINQH+UgNLJITYfwZZnp5i5MzpVaqYe56MDOePe90EIZOo02TQHng==" saltValue="Jv4d5TOqXkN5PNbY426lbg==" spinCount="100000" sheet="1" objects="1" scenarios="1"/>
  <mergeCells count="5">
    <mergeCell ref="D13:E13"/>
    <mergeCell ref="D14:E14"/>
    <mergeCell ref="K13:L13"/>
    <mergeCell ref="L28:L34"/>
    <mergeCell ref="D39:L51"/>
  </mergeCells>
  <conditionalFormatting sqref="D14 F14 F18:I20 F22 F24:F26 F28:F34">
    <cfRule type="expression" dxfId="9" priority="1">
      <formula>D14&lt;&gt;""</formula>
    </cfRule>
  </conditionalFormatting>
  <dataValidations count="3">
    <dataValidation type="list" allowBlank="1" showInputMessage="1" showErrorMessage="1" sqref="F22" xr:uid="{8B051902-3564-41A4-9C4D-F8E5860E174D}">
      <formula1>"Ja,Nej"</formula1>
    </dataValidation>
    <dataValidation type="whole" operator="lessThanOrEqual" showInputMessage="1" showErrorMessage="1" errorTitle="Antal tillbehör" error="Du kan enbart välja lika många tillbehör som antal maskiner" sqref="F24:F26 F28:F34" xr:uid="{AA7BEC61-3587-48B8-9BC2-F84D1610E63B}">
      <formula1>$F$14</formula1>
    </dataValidation>
    <dataValidation type="whole" errorStyle="information" operator="greaterThanOrEqual" allowBlank="1" showInputMessage="1" showErrorMessage="1" errorTitle="Ändra maskinantal" error="Du har nu valt färre maskiner än valda tillbehör." sqref="F14" xr:uid="{94B2FB49-B958-433B-B5A7-FCE58F2D7BB0}">
      <formula1>MAX(F24:F34)</formula1>
    </dataValidation>
  </dataValidations>
  <hyperlinks>
    <hyperlink ref="G2" location="Sammanställning!D208" display="Sammanställning" xr:uid="{CCF1DA78-51DE-47B4-B00A-72481120A4D5}"/>
  </hyperlinks>
  <pageMargins left="0.7" right="0.7" top="0.75" bottom="0.75" header="0.3" footer="0.3"/>
  <pageSetup paperSize="9" scale="5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1CEA8-0802-4A99-B4A6-942CA5F12AED}">
  <sheetPr codeName="Sheet13">
    <tabColor theme="9" tint="0.79998168889431442"/>
    <pageSetUpPr fitToPage="1"/>
  </sheetPr>
  <dimension ref="A2:AP43"/>
  <sheetViews>
    <sheetView showGridLines="0" topLeftCell="F1" zoomScale="85" zoomScaleNormal="85" workbookViewId="0">
      <selection activeCell="B1" sqref="B1"/>
    </sheetView>
  </sheetViews>
  <sheetFormatPr defaultColWidth="8.81640625" defaultRowHeight="14.5" outlineLevelCol="1" x14ac:dyDescent="0.35"/>
  <cols>
    <col min="1" max="1" width="4.54296875" hidden="1" customWidth="1"/>
    <col min="2" max="3" width="4.54296875" customWidth="1"/>
    <col min="4" max="4" width="25.54296875" customWidth="1"/>
    <col min="5" max="5" width="35.54296875" customWidth="1"/>
    <col min="6" max="9" width="22.453125" customWidth="1"/>
    <col min="10" max="10" width="2.453125" customWidth="1"/>
    <col min="11" max="11" width="8.54296875" customWidth="1"/>
    <col min="12" max="12" width="26.54296875" bestFit="1" customWidth="1"/>
    <col min="13" max="19" width="2.453125" customWidth="1"/>
    <col min="20" max="25" width="1.453125" customWidth="1"/>
    <col min="26" max="26" width="9.453125" hidden="1" customWidth="1" outlineLevel="1"/>
    <col min="27" max="27" width="12.1796875" hidden="1" customWidth="1" outlineLevel="1"/>
    <col min="28" max="28" width="46.453125" hidden="1" customWidth="1" outlineLevel="1"/>
    <col min="29" max="29" width="6" hidden="1" customWidth="1" outlineLevel="1"/>
    <col min="30" max="30" width="17.453125" hidden="1" customWidth="1" outlineLevel="1"/>
    <col min="31" max="31" width="32.453125" hidden="1" customWidth="1" outlineLevel="1"/>
    <col min="32" max="41" width="8.81640625" hidden="1" customWidth="1" outlineLevel="1"/>
    <col min="42" max="42" width="9.1796875" customWidth="1" collapsed="1"/>
  </cols>
  <sheetData>
    <row r="2" spans="4:41" x14ac:dyDescent="0.35">
      <c r="G2" s="18" t="s">
        <v>1822</v>
      </c>
      <c r="Z2" s="19" t="s">
        <v>1780</v>
      </c>
      <c r="AA2" s="19" t="s">
        <v>1680</v>
      </c>
      <c r="AB2" s="19" t="s">
        <v>1681</v>
      </c>
      <c r="AC2" s="19" t="s">
        <v>1682</v>
      </c>
      <c r="AD2" s="19" t="s">
        <v>3</v>
      </c>
      <c r="AE2" s="19" t="s">
        <v>1688</v>
      </c>
      <c r="AN2" s="19" t="s">
        <v>6</v>
      </c>
      <c r="AO2">
        <f>IF(SUM(F18:I18)&gt;0,5,0)</f>
        <v>0</v>
      </c>
    </row>
    <row r="3" spans="4:41" x14ac:dyDescent="0.35">
      <c r="Z3" t="s">
        <v>1781</v>
      </c>
      <c r="AA3" t="s">
        <v>1206</v>
      </c>
      <c r="AB3" t="s">
        <v>1759</v>
      </c>
      <c r="AD3" s="20">
        <f>F14</f>
        <v>0</v>
      </c>
      <c r="AE3" s="6" t="s">
        <v>1684</v>
      </c>
      <c r="AN3" s="19" t="s">
        <v>7</v>
      </c>
      <c r="AO3">
        <f>IF(SUM(F19:I19)&gt;0,1,0)</f>
        <v>0</v>
      </c>
    </row>
    <row r="4" spans="4:41" x14ac:dyDescent="0.35">
      <c r="AA4" t="s">
        <v>1212</v>
      </c>
      <c r="AB4" t="s">
        <v>1747</v>
      </c>
      <c r="AC4">
        <f>12*5</f>
        <v>60</v>
      </c>
      <c r="AD4" s="21">
        <f>$F18*$AC4*AD$3</f>
        <v>0</v>
      </c>
      <c r="AE4" s="6" t="s">
        <v>1685</v>
      </c>
      <c r="AN4" s="19" t="s">
        <v>9</v>
      </c>
      <c r="AO4">
        <f>IF(SUM(F20:I20)&gt;0,1,0)</f>
        <v>0</v>
      </c>
    </row>
    <row r="5" spans="4:41" x14ac:dyDescent="0.35">
      <c r="AA5" t="s">
        <v>1217</v>
      </c>
      <c r="AB5" t="s">
        <v>1749</v>
      </c>
      <c r="AC5">
        <v>12</v>
      </c>
      <c r="AD5" s="21">
        <f>$F19*$AC5*AD$3</f>
        <v>0</v>
      </c>
      <c r="AE5" s="6" t="s">
        <v>1685</v>
      </c>
    </row>
    <row r="6" spans="4:41" x14ac:dyDescent="0.35">
      <c r="AA6" t="s">
        <v>1220</v>
      </c>
      <c r="AB6" t="s">
        <v>1751</v>
      </c>
      <c r="AC6">
        <v>12</v>
      </c>
      <c r="AD6" s="21">
        <f>$F20*$AC6*AD$3</f>
        <v>0</v>
      </c>
      <c r="AE6" s="6" t="s">
        <v>1685</v>
      </c>
    </row>
    <row r="7" spans="4:41" x14ac:dyDescent="0.35">
      <c r="D7" s="29" t="s">
        <v>1</v>
      </c>
      <c r="AA7" t="s">
        <v>1223</v>
      </c>
      <c r="AB7" t="s">
        <v>1224</v>
      </c>
      <c r="AD7">
        <f>F24</f>
        <v>0</v>
      </c>
      <c r="AE7" s="6" t="s">
        <v>1686</v>
      </c>
    </row>
    <row r="8" spans="4:41" x14ac:dyDescent="0.35">
      <c r="D8" s="29" t="s">
        <v>0</v>
      </c>
      <c r="AA8" t="s">
        <v>1228</v>
      </c>
      <c r="AB8" t="s">
        <v>1229</v>
      </c>
      <c r="AD8">
        <f>F25</f>
        <v>0</v>
      </c>
      <c r="AE8" s="6" t="s">
        <v>1686</v>
      </c>
    </row>
    <row r="9" spans="4:41" x14ac:dyDescent="0.35">
      <c r="D9" s="7" t="str">
        <f>Admin!D3</f>
        <v>Version 4.0</v>
      </c>
      <c r="AA9" t="s">
        <v>1234</v>
      </c>
      <c r="AB9" t="s">
        <v>15</v>
      </c>
      <c r="AD9">
        <f>F26</f>
        <v>0</v>
      </c>
      <c r="AE9" s="6" t="s">
        <v>1686</v>
      </c>
    </row>
    <row r="10" spans="4:41" x14ac:dyDescent="0.35">
      <c r="D10" s="7"/>
      <c r="AA10" t="s">
        <v>22</v>
      </c>
      <c r="AB10" t="s">
        <v>11</v>
      </c>
      <c r="AC10">
        <f>IF(F18&gt;0,60,0)+IF(F19&gt;0,12,0)+IF(F20&gt;0,12,0)</f>
        <v>0</v>
      </c>
      <c r="AD10">
        <f>IF(F22="Ja",AC10*$AD$3,0)</f>
        <v>0</v>
      </c>
      <c r="AE10" s="6" t="s">
        <v>1687</v>
      </c>
    </row>
    <row r="13" spans="4:41" x14ac:dyDescent="0.35">
      <c r="D13" s="85" t="s">
        <v>2</v>
      </c>
      <c r="E13" s="85"/>
      <c r="F13" s="19" t="s">
        <v>3</v>
      </c>
      <c r="K13" s="88" t="s">
        <v>1829</v>
      </c>
      <c r="L13" s="88"/>
      <c r="M13" s="6"/>
      <c r="N13" s="6"/>
    </row>
    <row r="14" spans="4:41" x14ac:dyDescent="0.35">
      <c r="D14" s="86" t="s">
        <v>1702</v>
      </c>
      <c r="E14" s="87"/>
      <c r="F14" s="22"/>
      <c r="K14" s="8" t="s">
        <v>1830</v>
      </c>
      <c r="L14" s="8" t="s">
        <v>1688</v>
      </c>
      <c r="M14" s="6"/>
      <c r="N14" s="6"/>
    </row>
    <row r="15" spans="4:41" x14ac:dyDescent="0.35">
      <c r="K15" s="6"/>
      <c r="L15" s="6"/>
      <c r="M15" s="6"/>
      <c r="N15" s="6"/>
    </row>
    <row r="16" spans="4:41" x14ac:dyDescent="0.35">
      <c r="F16" t="s">
        <v>1683</v>
      </c>
      <c r="K16" s="6"/>
      <c r="L16" s="6"/>
      <c r="M16" s="6"/>
      <c r="N16" s="6"/>
    </row>
    <row r="17" spans="4:14" x14ac:dyDescent="0.35">
      <c r="F17" s="19" t="s">
        <v>5</v>
      </c>
      <c r="K17" s="6"/>
      <c r="L17" s="6"/>
      <c r="M17" s="6"/>
      <c r="N17" s="6"/>
    </row>
    <row r="18" spans="4:14" ht="29" x14ac:dyDescent="0.35">
      <c r="D18" s="19" t="s">
        <v>6</v>
      </c>
      <c r="E18" s="23" t="s">
        <v>8</v>
      </c>
      <c r="F18" s="24"/>
      <c r="K18" s="9">
        <v>5</v>
      </c>
      <c r="L18" s="10" t="s">
        <v>1831</v>
      </c>
      <c r="M18" s="6"/>
      <c r="N18" s="6"/>
    </row>
    <row r="19" spans="4:14" ht="29" x14ac:dyDescent="0.35">
      <c r="D19" s="25" t="s">
        <v>7</v>
      </c>
      <c r="E19" s="23" t="s">
        <v>8</v>
      </c>
      <c r="F19" s="24"/>
      <c r="K19" s="9" t="s">
        <v>495</v>
      </c>
      <c r="L19" s="10" t="s">
        <v>1832</v>
      </c>
      <c r="M19" s="6"/>
      <c r="N19" s="6"/>
    </row>
    <row r="20" spans="4:14" ht="29" x14ac:dyDescent="0.35">
      <c r="D20" s="19" t="s">
        <v>9</v>
      </c>
      <c r="E20" s="26" t="s">
        <v>8</v>
      </c>
      <c r="F20" s="24"/>
      <c r="K20" s="9" t="s">
        <v>495</v>
      </c>
      <c r="L20" s="10" t="s">
        <v>1832</v>
      </c>
      <c r="M20" s="6"/>
      <c r="N20" s="6"/>
    </row>
    <row r="21" spans="4:14" x14ac:dyDescent="0.35">
      <c r="K21" s="6"/>
      <c r="L21" s="6"/>
      <c r="M21" s="6"/>
      <c r="N21" s="6"/>
    </row>
    <row r="22" spans="4:14" ht="43.5" x14ac:dyDescent="0.35">
      <c r="D22" s="72" t="s">
        <v>10</v>
      </c>
      <c r="E22" s="73" t="s">
        <v>11</v>
      </c>
      <c r="F22" s="74"/>
      <c r="K22" s="9" t="s">
        <v>554</v>
      </c>
      <c r="L22" s="12"/>
      <c r="M22" s="6"/>
      <c r="N22" s="6"/>
    </row>
    <row r="23" spans="4:14" x14ac:dyDescent="0.35">
      <c r="K23" s="6"/>
      <c r="L23" s="6"/>
      <c r="M23" s="6"/>
      <c r="N23" s="6"/>
    </row>
    <row r="24" spans="4:14" x14ac:dyDescent="0.35">
      <c r="D24" s="19" t="s">
        <v>12</v>
      </c>
      <c r="E24" s="27" t="s">
        <v>1224</v>
      </c>
      <c r="F24" s="28"/>
      <c r="K24" s="9" t="s">
        <v>564</v>
      </c>
      <c r="L24" s="10" t="s">
        <v>1837</v>
      </c>
      <c r="M24" s="6"/>
      <c r="N24" s="6"/>
    </row>
    <row r="25" spans="4:14" x14ac:dyDescent="0.35">
      <c r="D25" s="19" t="s">
        <v>13</v>
      </c>
      <c r="E25" s="27" t="s">
        <v>1229</v>
      </c>
      <c r="F25" s="28"/>
      <c r="K25" s="9" t="s">
        <v>564</v>
      </c>
      <c r="L25" s="10" t="s">
        <v>1837</v>
      </c>
      <c r="M25" s="6"/>
      <c r="N25" s="6"/>
    </row>
    <row r="26" spans="4:14" x14ac:dyDescent="0.35">
      <c r="D26" s="19" t="s">
        <v>1736</v>
      </c>
      <c r="E26" s="27" t="s">
        <v>15</v>
      </c>
      <c r="F26" s="28"/>
      <c r="K26" s="9" t="s">
        <v>564</v>
      </c>
      <c r="L26" s="10" t="s">
        <v>1837</v>
      </c>
      <c r="M26" s="6"/>
      <c r="N26" s="6"/>
    </row>
    <row r="27" spans="4:14" x14ac:dyDescent="0.35">
      <c r="K27" s="11"/>
      <c r="L27" s="6"/>
    </row>
    <row r="28" spans="4:14" ht="15" customHeight="1" x14ac:dyDescent="0.35"/>
    <row r="30" spans="4:14" x14ac:dyDescent="0.35">
      <c r="D30" s="6" t="s">
        <v>1861</v>
      </c>
    </row>
    <row r="31" spans="4:14" x14ac:dyDescent="0.35">
      <c r="D31" s="89"/>
      <c r="E31" s="89"/>
      <c r="F31" s="89"/>
      <c r="G31" s="89"/>
      <c r="H31" s="89"/>
      <c r="I31" s="89"/>
      <c r="J31" s="89"/>
      <c r="K31" s="89"/>
      <c r="L31" s="89"/>
    </row>
    <row r="32" spans="4:14" x14ac:dyDescent="0.35">
      <c r="D32" s="89"/>
      <c r="E32" s="89"/>
      <c r="F32" s="89"/>
      <c r="G32" s="89"/>
      <c r="H32" s="89"/>
      <c r="I32" s="89"/>
      <c r="J32" s="89"/>
      <c r="K32" s="89"/>
      <c r="L32" s="89"/>
    </row>
    <row r="33" spans="4:12" x14ac:dyDescent="0.35">
      <c r="D33" s="89"/>
      <c r="E33" s="89"/>
      <c r="F33" s="89"/>
      <c r="G33" s="89"/>
      <c r="H33" s="89"/>
      <c r="I33" s="89"/>
      <c r="J33" s="89"/>
      <c r="K33" s="89"/>
      <c r="L33" s="89"/>
    </row>
    <row r="34" spans="4:12" x14ac:dyDescent="0.35">
      <c r="D34" s="89"/>
      <c r="E34" s="89"/>
      <c r="F34" s="89"/>
      <c r="G34" s="89"/>
      <c r="H34" s="89"/>
      <c r="I34" s="89"/>
      <c r="J34" s="89"/>
      <c r="K34" s="89"/>
      <c r="L34" s="89"/>
    </row>
    <row r="35" spans="4:12" x14ac:dyDescent="0.35">
      <c r="D35" s="89"/>
      <c r="E35" s="89"/>
      <c r="F35" s="89"/>
      <c r="G35" s="89"/>
      <c r="H35" s="89"/>
      <c r="I35" s="89"/>
      <c r="J35" s="89"/>
      <c r="K35" s="89"/>
      <c r="L35" s="89"/>
    </row>
    <row r="36" spans="4:12" x14ac:dyDescent="0.35">
      <c r="D36" s="89"/>
      <c r="E36" s="89"/>
      <c r="F36" s="89"/>
      <c r="G36" s="89"/>
      <c r="H36" s="89"/>
      <c r="I36" s="89"/>
      <c r="J36" s="89"/>
      <c r="K36" s="89"/>
      <c r="L36" s="89"/>
    </row>
    <row r="37" spans="4:12" x14ac:dyDescent="0.35">
      <c r="D37" s="89"/>
      <c r="E37" s="89"/>
      <c r="F37" s="89"/>
      <c r="G37" s="89"/>
      <c r="H37" s="89"/>
      <c r="I37" s="89"/>
      <c r="J37" s="89"/>
      <c r="K37" s="89"/>
      <c r="L37" s="89"/>
    </row>
    <row r="38" spans="4:12" x14ac:dyDescent="0.35">
      <c r="D38" s="89"/>
      <c r="E38" s="89"/>
      <c r="F38" s="89"/>
      <c r="G38" s="89"/>
      <c r="H38" s="89"/>
      <c r="I38" s="89"/>
      <c r="J38" s="89"/>
      <c r="K38" s="89"/>
      <c r="L38" s="89"/>
    </row>
    <row r="39" spans="4:12" x14ac:dyDescent="0.35">
      <c r="D39" s="89"/>
      <c r="E39" s="89"/>
      <c r="F39" s="89"/>
      <c r="G39" s="89"/>
      <c r="H39" s="89"/>
      <c r="I39" s="89"/>
      <c r="J39" s="89"/>
      <c r="K39" s="89"/>
      <c r="L39" s="89"/>
    </row>
    <row r="40" spans="4:12" x14ac:dyDescent="0.35">
      <c r="D40" s="89"/>
      <c r="E40" s="89"/>
      <c r="F40" s="89"/>
      <c r="G40" s="89"/>
      <c r="H40" s="89"/>
      <c r="I40" s="89"/>
      <c r="J40" s="89"/>
      <c r="K40" s="89"/>
      <c r="L40" s="89"/>
    </row>
    <row r="41" spans="4:12" x14ac:dyDescent="0.35">
      <c r="D41" s="89"/>
      <c r="E41" s="89"/>
      <c r="F41" s="89"/>
      <c r="G41" s="89"/>
      <c r="H41" s="89"/>
      <c r="I41" s="89"/>
      <c r="J41" s="89"/>
      <c r="K41" s="89"/>
      <c r="L41" s="89"/>
    </row>
    <row r="42" spans="4:12" x14ac:dyDescent="0.35">
      <c r="D42" s="89"/>
      <c r="E42" s="89"/>
      <c r="F42" s="89"/>
      <c r="G42" s="89"/>
      <c r="H42" s="89"/>
      <c r="I42" s="89"/>
      <c r="J42" s="89"/>
      <c r="K42" s="89"/>
      <c r="L42" s="89"/>
    </row>
    <row r="43" spans="4:12" x14ac:dyDescent="0.35">
      <c r="D43" s="89"/>
      <c r="E43" s="89"/>
      <c r="F43" s="89"/>
      <c r="G43" s="89"/>
      <c r="H43" s="89"/>
      <c r="I43" s="89"/>
      <c r="J43" s="89"/>
      <c r="K43" s="89"/>
      <c r="L43" s="89"/>
    </row>
  </sheetData>
  <sheetProtection algorithmName="SHA-512" hashValue="9z9h9yY+yyp/DoOi+qqHkqlmdn089dF3yGuu419wq2fzbVtOp8U3ZVsHhjJhzB4GXksswxzh7D7bw6d00OCJQA==" saltValue="K99ynytSWPkP/9Iox6FzkQ==" spinCount="100000" sheet="1" objects="1" scenarios="1"/>
  <mergeCells count="4">
    <mergeCell ref="D13:E13"/>
    <mergeCell ref="D14:E14"/>
    <mergeCell ref="K13:L13"/>
    <mergeCell ref="D31:L43"/>
  </mergeCells>
  <phoneticPr fontId="5" type="noConversion"/>
  <conditionalFormatting sqref="D14 F14 F18:F20 F22 F24:F26">
    <cfRule type="expression" dxfId="8" priority="8">
      <formula>D14&lt;&gt;""</formula>
    </cfRule>
  </conditionalFormatting>
  <dataValidations count="3">
    <dataValidation type="list" allowBlank="1" showInputMessage="1" showErrorMessage="1" sqref="F22" xr:uid="{A742D0C2-FD0F-4CFB-B98B-6B0120C2B8C6}">
      <formula1>"Ja,Nej"</formula1>
    </dataValidation>
    <dataValidation type="whole" operator="lessThanOrEqual" showInputMessage="1" showErrorMessage="1" errorTitle="Antal tillbehör" error="Du kan enbart välja lika många tillbehör som antal maskiner" sqref="F24:F26" xr:uid="{784A2335-1D50-49D7-A467-77BAF775599B}">
      <formula1>$F$14</formula1>
    </dataValidation>
    <dataValidation type="whole" errorStyle="information" operator="greaterThanOrEqual" allowBlank="1" showInputMessage="1" showErrorMessage="1" errorTitle="Ändra maskinantal" error="Du har nu valt färre maskiner än valda tillbehör." sqref="F14" xr:uid="{49053BD2-B64B-4EDF-BD95-1512664C37BE}">
      <formula1>MAX(F24:F26)</formula1>
    </dataValidation>
  </dataValidations>
  <hyperlinks>
    <hyperlink ref="G2" location="Sammanställning!D236" display="Sammanställning" xr:uid="{CF142F16-96D2-45A2-8D71-D12B69EAA00E}"/>
  </hyperlinks>
  <pageMargins left="0.7" right="0.7" top="0.75" bottom="0.75" header="0.3" footer="0.3"/>
  <pageSetup paperSize="9" scale="6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D88D3-C877-4332-A393-51F4E9CDD2EA}">
  <sheetPr codeName="Sheet14">
    <tabColor theme="9" tint="0.79998168889431442"/>
    <pageSetUpPr fitToPage="1"/>
  </sheetPr>
  <dimension ref="A2:AP42"/>
  <sheetViews>
    <sheetView showGridLines="0" topLeftCell="E1" zoomScale="85" zoomScaleNormal="85" workbookViewId="0">
      <selection activeCell="B1" sqref="B1"/>
    </sheetView>
  </sheetViews>
  <sheetFormatPr defaultColWidth="8.81640625" defaultRowHeight="14.5" outlineLevelCol="1" x14ac:dyDescent="0.35"/>
  <cols>
    <col min="1" max="1" width="4.54296875" hidden="1" customWidth="1"/>
    <col min="2" max="3" width="4.54296875" customWidth="1"/>
    <col min="4" max="4" width="25.54296875" customWidth="1"/>
    <col min="5" max="5" width="35.54296875" customWidth="1"/>
    <col min="6" max="9" width="22.453125" customWidth="1"/>
    <col min="10" max="10" width="2.453125" customWidth="1"/>
    <col min="11" max="11" width="8.54296875" customWidth="1"/>
    <col min="12" max="12" width="26.54296875" bestFit="1" customWidth="1"/>
    <col min="13" max="19" width="2.453125" customWidth="1"/>
    <col min="20" max="25" width="1.453125" customWidth="1"/>
    <col min="26" max="26" width="9.453125" hidden="1" customWidth="1" outlineLevel="1"/>
    <col min="27" max="27" width="12.1796875" hidden="1" customWidth="1" outlineLevel="1"/>
    <col min="28" max="28" width="46.453125" hidden="1" customWidth="1" outlineLevel="1"/>
    <col min="29" max="29" width="6" hidden="1" customWidth="1" outlineLevel="1"/>
    <col min="30" max="30" width="17.453125" hidden="1" customWidth="1" outlineLevel="1"/>
    <col min="31" max="31" width="32.453125" hidden="1" customWidth="1" outlineLevel="1"/>
    <col min="32" max="41" width="9.1796875" hidden="1" customWidth="1" outlineLevel="1"/>
    <col min="42" max="42" width="9.1796875" customWidth="1" collapsed="1"/>
  </cols>
  <sheetData>
    <row r="2" spans="4:41" x14ac:dyDescent="0.35">
      <c r="G2" s="18" t="s">
        <v>1822</v>
      </c>
      <c r="Z2" s="19" t="s">
        <v>1780</v>
      </c>
      <c r="AA2" s="19" t="s">
        <v>1680</v>
      </c>
      <c r="AB2" s="19" t="s">
        <v>1681</v>
      </c>
      <c r="AC2" s="19" t="s">
        <v>1682</v>
      </c>
      <c r="AD2" s="19" t="s">
        <v>3</v>
      </c>
      <c r="AE2" s="19" t="s">
        <v>1688</v>
      </c>
      <c r="AN2" s="19" t="s">
        <v>6</v>
      </c>
      <c r="AO2">
        <f>IF(SUM(F18:I18)&gt;0,5,0)</f>
        <v>0</v>
      </c>
    </row>
    <row r="3" spans="4:41" x14ac:dyDescent="0.35">
      <c r="Z3" t="s">
        <v>1781</v>
      </c>
      <c r="AA3" t="s">
        <v>1261</v>
      </c>
      <c r="AB3" t="s">
        <v>1760</v>
      </c>
      <c r="AD3" s="20">
        <f>F14</f>
        <v>0</v>
      </c>
      <c r="AE3" s="6" t="s">
        <v>1684</v>
      </c>
      <c r="AN3" s="19" t="s">
        <v>7</v>
      </c>
      <c r="AO3">
        <f>IF(SUM(F19:I19)&gt;0,1,0)</f>
        <v>0</v>
      </c>
    </row>
    <row r="4" spans="4:41" x14ac:dyDescent="0.35">
      <c r="AA4" t="s">
        <v>1267</v>
      </c>
      <c r="AB4" t="s">
        <v>1747</v>
      </c>
      <c r="AC4">
        <f>12*5</f>
        <v>60</v>
      </c>
      <c r="AD4" s="21">
        <f>$F18*$AC4*AD$3</f>
        <v>0</v>
      </c>
      <c r="AE4" s="6" t="s">
        <v>1685</v>
      </c>
      <c r="AN4" s="19" t="s">
        <v>9</v>
      </c>
      <c r="AO4">
        <f>IF(SUM(F20:I20)&gt;0,1,0)</f>
        <v>0</v>
      </c>
    </row>
    <row r="5" spans="4:41" x14ac:dyDescent="0.35">
      <c r="AA5" t="s">
        <v>1270</v>
      </c>
      <c r="AB5" t="s">
        <v>1749</v>
      </c>
      <c r="AC5">
        <v>12</v>
      </c>
      <c r="AD5" s="21">
        <f>$F19*$AC5*AD$3</f>
        <v>0</v>
      </c>
      <c r="AE5" s="6" t="s">
        <v>1685</v>
      </c>
    </row>
    <row r="6" spans="4:41" x14ac:dyDescent="0.35">
      <c r="AA6" t="s">
        <v>1273</v>
      </c>
      <c r="AB6" t="s">
        <v>1751</v>
      </c>
      <c r="AC6">
        <v>12</v>
      </c>
      <c r="AD6" s="21">
        <f>$F20*$AC6*AD$3</f>
        <v>0</v>
      </c>
      <c r="AE6" s="6" t="s">
        <v>1685</v>
      </c>
    </row>
    <row r="7" spans="4:41" x14ac:dyDescent="0.35">
      <c r="D7" s="29" t="s">
        <v>1</v>
      </c>
      <c r="AA7" t="s">
        <v>1276</v>
      </c>
      <c r="AB7" t="s">
        <v>1277</v>
      </c>
      <c r="AD7">
        <f>F24</f>
        <v>0</v>
      </c>
      <c r="AE7" s="6" t="s">
        <v>1686</v>
      </c>
    </row>
    <row r="8" spans="4:41" x14ac:dyDescent="0.35">
      <c r="D8" s="29" t="s">
        <v>0</v>
      </c>
      <c r="AA8" t="s">
        <v>1282</v>
      </c>
      <c r="AB8" t="s">
        <v>15</v>
      </c>
      <c r="AD8">
        <f>F25</f>
        <v>0</v>
      </c>
      <c r="AE8" s="6" t="s">
        <v>1686</v>
      </c>
    </row>
    <row r="9" spans="4:41" x14ac:dyDescent="0.35">
      <c r="D9" s="7" t="str">
        <f>Admin!D3</f>
        <v>Version 4.0</v>
      </c>
      <c r="AA9" t="s">
        <v>22</v>
      </c>
      <c r="AB9" t="s">
        <v>11</v>
      </c>
      <c r="AC9">
        <f>IF(F18&gt;0,60,0)+IF(F19&gt;0,12,0)+IF(F20&gt;0,12,0)</f>
        <v>0</v>
      </c>
      <c r="AD9">
        <f>IF(F22="Ja",AC9*$AD$3,0)</f>
        <v>0</v>
      </c>
      <c r="AE9" s="6" t="s">
        <v>1687</v>
      </c>
    </row>
    <row r="10" spans="4:41" x14ac:dyDescent="0.35">
      <c r="D10" s="7"/>
    </row>
    <row r="13" spans="4:41" x14ac:dyDescent="0.35">
      <c r="D13" s="85" t="s">
        <v>2</v>
      </c>
      <c r="E13" s="85"/>
      <c r="F13" s="19" t="s">
        <v>3</v>
      </c>
      <c r="K13" s="88" t="s">
        <v>1829</v>
      </c>
      <c r="L13" s="88"/>
      <c r="M13" s="6"/>
      <c r="N13" s="6"/>
      <c r="O13" s="6"/>
      <c r="P13" s="6"/>
    </row>
    <row r="14" spans="4:41" x14ac:dyDescent="0.35">
      <c r="D14" s="86" t="s">
        <v>1703</v>
      </c>
      <c r="E14" s="87"/>
      <c r="F14" s="22"/>
      <c r="K14" s="8" t="s">
        <v>1830</v>
      </c>
      <c r="L14" s="8" t="s">
        <v>1688</v>
      </c>
      <c r="M14" s="6"/>
      <c r="N14" s="6"/>
      <c r="O14" s="6"/>
      <c r="P14" s="6"/>
    </row>
    <row r="15" spans="4:41" x14ac:dyDescent="0.35">
      <c r="K15" s="6"/>
      <c r="L15" s="6"/>
      <c r="M15" s="6"/>
      <c r="N15" s="6"/>
      <c r="O15" s="6"/>
      <c r="P15" s="6"/>
    </row>
    <row r="16" spans="4:41" x14ac:dyDescent="0.35">
      <c r="F16" t="s">
        <v>1683</v>
      </c>
      <c r="K16" s="6"/>
      <c r="L16" s="6"/>
      <c r="M16" s="6"/>
      <c r="N16" s="6"/>
      <c r="O16" s="6"/>
      <c r="P16" s="6"/>
    </row>
    <row r="17" spans="4:16" x14ac:dyDescent="0.35">
      <c r="F17" s="19" t="s">
        <v>5</v>
      </c>
      <c r="K17" s="6"/>
      <c r="L17" s="6"/>
      <c r="M17" s="6"/>
      <c r="N17" s="6"/>
      <c r="O17" s="6"/>
      <c r="P17" s="6"/>
    </row>
    <row r="18" spans="4:16" ht="29" x14ac:dyDescent="0.35">
      <c r="D18" s="19" t="s">
        <v>6</v>
      </c>
      <c r="E18" s="23" t="s">
        <v>8</v>
      </c>
      <c r="F18" s="24"/>
      <c r="K18" s="9">
        <v>5</v>
      </c>
      <c r="L18" s="10" t="s">
        <v>1831</v>
      </c>
      <c r="M18" s="6"/>
      <c r="N18" s="6"/>
      <c r="O18" s="6"/>
      <c r="P18" s="6"/>
    </row>
    <row r="19" spans="4:16" ht="29" x14ac:dyDescent="0.35">
      <c r="D19" s="25" t="s">
        <v>7</v>
      </c>
      <c r="E19" s="23" t="s">
        <v>8</v>
      </c>
      <c r="F19" s="24"/>
      <c r="K19" s="9" t="s">
        <v>495</v>
      </c>
      <c r="L19" s="10" t="s">
        <v>1832</v>
      </c>
      <c r="M19" s="6"/>
      <c r="N19" s="6"/>
      <c r="O19" s="6"/>
      <c r="P19" s="6"/>
    </row>
    <row r="20" spans="4:16" ht="29" x14ac:dyDescent="0.35">
      <c r="D20" s="19" t="s">
        <v>9</v>
      </c>
      <c r="E20" s="26" t="s">
        <v>8</v>
      </c>
      <c r="F20" s="24"/>
      <c r="K20" s="9" t="s">
        <v>495</v>
      </c>
      <c r="L20" s="10" t="s">
        <v>1832</v>
      </c>
      <c r="M20" s="6"/>
      <c r="N20" s="6"/>
      <c r="O20" s="6"/>
      <c r="P20" s="6"/>
    </row>
    <row r="21" spans="4:16" x14ac:dyDescent="0.35">
      <c r="K21" s="6"/>
      <c r="L21" s="6"/>
      <c r="M21" s="6"/>
      <c r="N21" s="6"/>
      <c r="O21" s="6"/>
      <c r="P21" s="6"/>
    </row>
    <row r="22" spans="4:16" ht="43.5" x14ac:dyDescent="0.35">
      <c r="D22" s="72" t="s">
        <v>10</v>
      </c>
      <c r="E22" s="73" t="s">
        <v>11</v>
      </c>
      <c r="F22" s="74"/>
      <c r="K22" s="9" t="s">
        <v>554</v>
      </c>
      <c r="L22" s="12"/>
      <c r="M22" s="6"/>
      <c r="N22" s="6"/>
      <c r="O22" s="6"/>
      <c r="P22" s="6"/>
    </row>
    <row r="23" spans="4:16" x14ac:dyDescent="0.35">
      <c r="K23" s="6"/>
      <c r="L23" s="6"/>
      <c r="M23" s="6"/>
      <c r="N23" s="6"/>
      <c r="O23" s="6"/>
      <c r="P23" s="6"/>
    </row>
    <row r="24" spans="4:16" x14ac:dyDescent="0.35">
      <c r="D24" s="19" t="s">
        <v>12</v>
      </c>
      <c r="E24" s="27" t="s">
        <v>1277</v>
      </c>
      <c r="F24" s="28"/>
      <c r="K24" s="9" t="s">
        <v>564</v>
      </c>
      <c r="L24" s="10" t="s">
        <v>1837</v>
      </c>
      <c r="M24" s="6"/>
      <c r="N24" s="6"/>
      <c r="O24" s="6"/>
      <c r="P24" s="6"/>
    </row>
    <row r="25" spans="4:16" x14ac:dyDescent="0.35">
      <c r="D25" s="19" t="s">
        <v>13</v>
      </c>
      <c r="E25" s="27" t="s">
        <v>15</v>
      </c>
      <c r="F25" s="28"/>
      <c r="K25" s="9" t="s">
        <v>564</v>
      </c>
      <c r="L25" s="10" t="s">
        <v>1837</v>
      </c>
      <c r="M25" s="6"/>
      <c r="N25" s="6"/>
      <c r="O25" s="6"/>
      <c r="P25" s="6"/>
    </row>
    <row r="28" spans="4:16" ht="15" customHeight="1" x14ac:dyDescent="0.35"/>
    <row r="29" spans="4:16" x14ac:dyDescent="0.35">
      <c r="D29" s="6" t="s">
        <v>1861</v>
      </c>
    </row>
    <row r="30" spans="4:16" x14ac:dyDescent="0.35">
      <c r="D30" s="89"/>
      <c r="E30" s="89"/>
      <c r="F30" s="89"/>
      <c r="G30" s="89"/>
      <c r="H30" s="89"/>
      <c r="I30" s="89"/>
      <c r="J30" s="89"/>
      <c r="K30" s="89"/>
      <c r="L30" s="89"/>
    </row>
    <row r="31" spans="4:16" x14ac:dyDescent="0.35">
      <c r="D31" s="89"/>
      <c r="E31" s="89"/>
      <c r="F31" s="89"/>
      <c r="G31" s="89"/>
      <c r="H31" s="89"/>
      <c r="I31" s="89"/>
      <c r="J31" s="89"/>
      <c r="K31" s="89"/>
      <c r="L31" s="89"/>
    </row>
    <row r="32" spans="4:16" x14ac:dyDescent="0.35">
      <c r="D32" s="89"/>
      <c r="E32" s="89"/>
      <c r="F32" s="89"/>
      <c r="G32" s="89"/>
      <c r="H32" s="89"/>
      <c r="I32" s="89"/>
      <c r="J32" s="89"/>
      <c r="K32" s="89"/>
      <c r="L32" s="89"/>
    </row>
    <row r="33" spans="4:12" x14ac:dyDescent="0.35">
      <c r="D33" s="89"/>
      <c r="E33" s="89"/>
      <c r="F33" s="89"/>
      <c r="G33" s="89"/>
      <c r="H33" s="89"/>
      <c r="I33" s="89"/>
      <c r="J33" s="89"/>
      <c r="K33" s="89"/>
      <c r="L33" s="89"/>
    </row>
    <row r="34" spans="4:12" x14ac:dyDescent="0.35">
      <c r="D34" s="89"/>
      <c r="E34" s="89"/>
      <c r="F34" s="89"/>
      <c r="G34" s="89"/>
      <c r="H34" s="89"/>
      <c r="I34" s="89"/>
      <c r="J34" s="89"/>
      <c r="K34" s="89"/>
      <c r="L34" s="89"/>
    </row>
    <row r="35" spans="4:12" x14ac:dyDescent="0.35">
      <c r="D35" s="89"/>
      <c r="E35" s="89"/>
      <c r="F35" s="89"/>
      <c r="G35" s="89"/>
      <c r="H35" s="89"/>
      <c r="I35" s="89"/>
      <c r="J35" s="89"/>
      <c r="K35" s="89"/>
      <c r="L35" s="89"/>
    </row>
    <row r="36" spans="4:12" x14ac:dyDescent="0.35">
      <c r="D36" s="89"/>
      <c r="E36" s="89"/>
      <c r="F36" s="89"/>
      <c r="G36" s="89"/>
      <c r="H36" s="89"/>
      <c r="I36" s="89"/>
      <c r="J36" s="89"/>
      <c r="K36" s="89"/>
      <c r="L36" s="89"/>
    </row>
    <row r="37" spans="4:12" x14ac:dyDescent="0.35">
      <c r="D37" s="89"/>
      <c r="E37" s="89"/>
      <c r="F37" s="89"/>
      <c r="G37" s="89"/>
      <c r="H37" s="89"/>
      <c r="I37" s="89"/>
      <c r="J37" s="89"/>
      <c r="K37" s="89"/>
      <c r="L37" s="89"/>
    </row>
    <row r="38" spans="4:12" x14ac:dyDescent="0.35">
      <c r="D38" s="89"/>
      <c r="E38" s="89"/>
      <c r="F38" s="89"/>
      <c r="G38" s="89"/>
      <c r="H38" s="89"/>
      <c r="I38" s="89"/>
      <c r="J38" s="89"/>
      <c r="K38" s="89"/>
      <c r="L38" s="89"/>
    </row>
    <row r="39" spans="4:12" x14ac:dyDescent="0.35">
      <c r="D39" s="89"/>
      <c r="E39" s="89"/>
      <c r="F39" s="89"/>
      <c r="G39" s="89"/>
      <c r="H39" s="89"/>
      <c r="I39" s="89"/>
      <c r="J39" s="89"/>
      <c r="K39" s="89"/>
      <c r="L39" s="89"/>
    </row>
    <row r="40" spans="4:12" x14ac:dyDescent="0.35">
      <c r="D40" s="89"/>
      <c r="E40" s="89"/>
      <c r="F40" s="89"/>
      <c r="G40" s="89"/>
      <c r="H40" s="89"/>
      <c r="I40" s="89"/>
      <c r="J40" s="89"/>
      <c r="K40" s="89"/>
      <c r="L40" s="89"/>
    </row>
    <row r="41" spans="4:12" x14ac:dyDescent="0.35">
      <c r="D41" s="89"/>
      <c r="E41" s="89"/>
      <c r="F41" s="89"/>
      <c r="G41" s="89"/>
      <c r="H41" s="89"/>
      <c r="I41" s="89"/>
      <c r="J41" s="89"/>
      <c r="K41" s="89"/>
      <c r="L41" s="89"/>
    </row>
    <row r="42" spans="4:12" x14ac:dyDescent="0.35">
      <c r="D42" s="89"/>
      <c r="E42" s="89"/>
      <c r="F42" s="89"/>
      <c r="G42" s="89"/>
      <c r="H42" s="89"/>
      <c r="I42" s="89"/>
      <c r="J42" s="89"/>
      <c r="K42" s="89"/>
      <c r="L42" s="89"/>
    </row>
  </sheetData>
  <sheetProtection algorithmName="SHA-512" hashValue="3ihAvBxgrnnnTnL5EbkFjXuesaIeCPibqn9SKg4/fZPPCOLI/+w/l40w25bKPlPII7p01ZaCG8oX+INcWrXMuQ==" saltValue="SdGR6Kl5/jhbb+FAXhszHg==" spinCount="100000" sheet="1" objects="1" scenarios="1"/>
  <mergeCells count="4">
    <mergeCell ref="D13:E13"/>
    <mergeCell ref="D14:E14"/>
    <mergeCell ref="K13:L13"/>
    <mergeCell ref="D30:L42"/>
  </mergeCells>
  <conditionalFormatting sqref="D14 F14 F18:F20 F22 F24:F25">
    <cfRule type="expression" dxfId="7" priority="8">
      <formula>D14&lt;&gt;""</formula>
    </cfRule>
  </conditionalFormatting>
  <dataValidations count="3">
    <dataValidation type="list" allowBlank="1" showInputMessage="1" showErrorMessage="1" sqref="F22" xr:uid="{379CE8BF-3534-4D05-AA36-41E025C80C2E}">
      <formula1>"Ja,Nej"</formula1>
    </dataValidation>
    <dataValidation type="whole" operator="lessThanOrEqual" showInputMessage="1" showErrorMessage="1" errorTitle="Antal tillbehör" error="Du kan enbart välja lika många tillbehör som antal maskiner" sqref="F24:F25" xr:uid="{709AAA70-5C7A-4BED-995C-5869D1932311}">
      <formula1>$F$14</formula1>
    </dataValidation>
    <dataValidation type="whole" errorStyle="information" operator="greaterThanOrEqual" allowBlank="1" showInputMessage="1" showErrorMessage="1" errorTitle="Ändra maskinantal" error="Du har nu valt färre maskiner än valda tillbehör." sqref="F14" xr:uid="{FD8675E0-03A8-4F27-A628-AE0F881E2991}">
      <formula1>MAX(F24:F25)</formula1>
    </dataValidation>
  </dataValidations>
  <hyperlinks>
    <hyperlink ref="G2" location="Sammanställning!D248" display="Sammanställning" xr:uid="{108C5C38-09D0-40E0-81D3-06CA5FA8769A}"/>
  </hyperlinks>
  <pageMargins left="0.7" right="0.7" top="0.75" bottom="0.75" header="0.3" footer="0.3"/>
  <pageSetup paperSize="9" scale="6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A0A4E-3DFF-4F7A-81EA-5C21CE5DBB49}">
  <sheetPr codeName="Sheet15">
    <tabColor theme="9" tint="0.79998168889431442"/>
    <pageSetUpPr fitToPage="1"/>
  </sheetPr>
  <dimension ref="A2:AP46"/>
  <sheetViews>
    <sheetView showGridLines="0" topLeftCell="B1" zoomScale="85" zoomScaleNormal="85" workbookViewId="0">
      <selection activeCell="B1" sqref="B1"/>
    </sheetView>
  </sheetViews>
  <sheetFormatPr defaultColWidth="8.81640625" defaultRowHeight="14.5" outlineLevelCol="1" x14ac:dyDescent="0.35"/>
  <cols>
    <col min="1" max="1" width="4.54296875" hidden="1" customWidth="1"/>
    <col min="2" max="3" width="4.54296875" customWidth="1"/>
    <col min="4" max="4" width="25.54296875" customWidth="1"/>
    <col min="5" max="5" width="35.54296875" customWidth="1"/>
    <col min="6" max="9" width="22.453125" customWidth="1"/>
    <col min="10" max="10" width="2.453125" customWidth="1"/>
    <col min="11" max="11" width="8.54296875" customWidth="1"/>
    <col min="12" max="12" width="26.54296875" bestFit="1" customWidth="1"/>
    <col min="13" max="19" width="2.453125" customWidth="1"/>
    <col min="20" max="25" width="1.453125" customWidth="1"/>
    <col min="26" max="26" width="9.453125" hidden="1" customWidth="1" outlineLevel="1"/>
    <col min="27" max="27" width="12.1796875" hidden="1" customWidth="1" outlineLevel="1"/>
    <col min="28" max="28" width="46.453125" hidden="1" customWidth="1" outlineLevel="1"/>
    <col min="29" max="29" width="6" hidden="1" customWidth="1" outlineLevel="1"/>
    <col min="30" max="30" width="17.453125" style="21" hidden="1" customWidth="1" outlineLevel="1"/>
    <col min="31" max="31" width="32.453125" hidden="1" customWidth="1" outlineLevel="1"/>
    <col min="32" max="41" width="8.81640625" hidden="1" customWidth="1" outlineLevel="1"/>
    <col min="42" max="42" width="9.1796875" customWidth="1" collapsed="1"/>
  </cols>
  <sheetData>
    <row r="2" spans="4:41" x14ac:dyDescent="0.35">
      <c r="G2" s="18" t="s">
        <v>1822</v>
      </c>
      <c r="Z2" s="19" t="s">
        <v>1780</v>
      </c>
      <c r="AA2" s="19" t="s">
        <v>1680</v>
      </c>
      <c r="AB2" s="19" t="s">
        <v>1681</v>
      </c>
      <c r="AC2" s="19" t="s">
        <v>1682</v>
      </c>
      <c r="AD2" s="55" t="s">
        <v>3</v>
      </c>
      <c r="AE2" s="19" t="s">
        <v>1688</v>
      </c>
      <c r="AN2" s="19" t="s">
        <v>6</v>
      </c>
      <c r="AO2">
        <f>IF(SUM(F18:I18)&gt;0,5,0)</f>
        <v>0</v>
      </c>
    </row>
    <row r="3" spans="4:41" x14ac:dyDescent="0.35">
      <c r="Z3" t="s">
        <v>1781</v>
      </c>
      <c r="AA3" t="s">
        <v>1308</v>
      </c>
      <c r="AB3" t="s">
        <v>1761</v>
      </c>
      <c r="AD3" s="21">
        <f>F14</f>
        <v>0</v>
      </c>
      <c r="AE3" s="6" t="s">
        <v>1684</v>
      </c>
      <c r="AN3" s="19" t="s">
        <v>7</v>
      </c>
      <c r="AO3">
        <f>IF(SUM(F19:I19)&gt;0,1,0)</f>
        <v>0</v>
      </c>
    </row>
    <row r="4" spans="4:41" x14ac:dyDescent="0.35">
      <c r="AA4" t="s">
        <v>1314</v>
      </c>
      <c r="AB4" t="s">
        <v>1747</v>
      </c>
      <c r="AC4">
        <f>12*5</f>
        <v>60</v>
      </c>
      <c r="AD4" s="21">
        <f>$F18*$AC4*AD$3</f>
        <v>0</v>
      </c>
      <c r="AE4" s="6" t="s">
        <v>1685</v>
      </c>
      <c r="AN4" s="19" t="s">
        <v>9</v>
      </c>
      <c r="AO4">
        <f>IF(SUM(F20:I20)&gt;0,1,0)</f>
        <v>0</v>
      </c>
    </row>
    <row r="5" spans="4:41" x14ac:dyDescent="0.35">
      <c r="AA5" t="s">
        <v>1317</v>
      </c>
      <c r="AB5" t="s">
        <v>1753</v>
      </c>
      <c r="AC5">
        <f>12*5</f>
        <v>60</v>
      </c>
      <c r="AD5" s="21">
        <f>$G18*$AC5*AD$3</f>
        <v>0</v>
      </c>
      <c r="AE5" s="6" t="s">
        <v>1685</v>
      </c>
    </row>
    <row r="6" spans="4:41" x14ac:dyDescent="0.35">
      <c r="AA6" t="s">
        <v>1320</v>
      </c>
      <c r="AB6" t="s">
        <v>1749</v>
      </c>
      <c r="AC6">
        <v>12</v>
      </c>
      <c r="AD6" s="21">
        <f>$F19*$AC6*AD$3</f>
        <v>0</v>
      </c>
      <c r="AE6" s="6" t="s">
        <v>1685</v>
      </c>
    </row>
    <row r="7" spans="4:41" x14ac:dyDescent="0.35">
      <c r="D7" s="29" t="s">
        <v>1</v>
      </c>
      <c r="AA7" t="s">
        <v>1323</v>
      </c>
      <c r="AB7" t="s">
        <v>1754</v>
      </c>
      <c r="AC7">
        <v>12</v>
      </c>
      <c r="AD7" s="21">
        <f>$G19*$AC7*AD$3</f>
        <v>0</v>
      </c>
      <c r="AE7" s="6" t="s">
        <v>1685</v>
      </c>
    </row>
    <row r="8" spans="4:41" x14ac:dyDescent="0.35">
      <c r="D8" s="29" t="s">
        <v>0</v>
      </c>
      <c r="AA8" t="s">
        <v>1326</v>
      </c>
      <c r="AB8" t="s">
        <v>1751</v>
      </c>
      <c r="AC8">
        <v>12</v>
      </c>
      <c r="AD8" s="21">
        <f>$F20*$AC8*AD$3</f>
        <v>0</v>
      </c>
      <c r="AE8" s="6" t="s">
        <v>1685</v>
      </c>
    </row>
    <row r="9" spans="4:41" x14ac:dyDescent="0.35">
      <c r="D9" s="7" t="str">
        <f>Admin!D3</f>
        <v>Version 4.0</v>
      </c>
      <c r="AA9" t="s">
        <v>1329</v>
      </c>
      <c r="AB9" t="s">
        <v>1755</v>
      </c>
      <c r="AC9">
        <v>12</v>
      </c>
      <c r="AD9" s="21">
        <f>$G20*$AC9*AD$3</f>
        <v>0</v>
      </c>
      <c r="AE9" s="6" t="s">
        <v>1685</v>
      </c>
    </row>
    <row r="10" spans="4:41" x14ac:dyDescent="0.35">
      <c r="D10" s="7"/>
      <c r="AA10" t="s">
        <v>1332</v>
      </c>
      <c r="AB10" t="s">
        <v>1333</v>
      </c>
      <c r="AD10" s="21">
        <f>F24</f>
        <v>0</v>
      </c>
      <c r="AE10" s="6" t="s">
        <v>1686</v>
      </c>
    </row>
    <row r="11" spans="4:41" x14ac:dyDescent="0.35">
      <c r="AA11" t="s">
        <v>1337</v>
      </c>
      <c r="AB11" t="s">
        <v>1229</v>
      </c>
      <c r="AD11" s="21">
        <f>F25</f>
        <v>0</v>
      </c>
      <c r="AE11" s="6" t="s">
        <v>1686</v>
      </c>
    </row>
    <row r="12" spans="4:41" x14ac:dyDescent="0.35">
      <c r="AA12" t="s">
        <v>1341</v>
      </c>
      <c r="AB12" t="s">
        <v>15</v>
      </c>
      <c r="AD12" s="21">
        <f>F26</f>
        <v>0</v>
      </c>
      <c r="AE12" s="6" t="s">
        <v>1686</v>
      </c>
    </row>
    <row r="13" spans="4:41" x14ac:dyDescent="0.35">
      <c r="D13" s="85" t="s">
        <v>2</v>
      </c>
      <c r="E13" s="85"/>
      <c r="F13" s="19" t="s">
        <v>3</v>
      </c>
      <c r="K13" s="88" t="s">
        <v>1829</v>
      </c>
      <c r="L13" s="88"/>
      <c r="M13" s="6"/>
      <c r="AA13" t="s">
        <v>22</v>
      </c>
      <c r="AB13" t="s">
        <v>11</v>
      </c>
      <c r="AC13">
        <f>IF(F18&gt;0,60,0)+IF(F19&gt;0,12,0)+IF(F20&gt;0,12,0)</f>
        <v>0</v>
      </c>
      <c r="AD13" s="21">
        <f>IF(F22="Ja",AC13*$AD$3,0)</f>
        <v>0</v>
      </c>
      <c r="AE13" s="6" t="s">
        <v>1687</v>
      </c>
    </row>
    <row r="14" spans="4:41" x14ac:dyDescent="0.35">
      <c r="D14" s="86" t="s">
        <v>1731</v>
      </c>
      <c r="E14" s="87"/>
      <c r="F14" s="22"/>
      <c r="K14" s="8" t="s">
        <v>1830</v>
      </c>
      <c r="L14" s="8" t="s">
        <v>1688</v>
      </c>
      <c r="M14" s="6"/>
    </row>
    <row r="15" spans="4:41" x14ac:dyDescent="0.35">
      <c r="K15" s="6"/>
      <c r="L15" s="6"/>
      <c r="M15" s="6"/>
    </row>
    <row r="16" spans="4:41" x14ac:dyDescent="0.35">
      <c r="F16" t="s">
        <v>1683</v>
      </c>
      <c r="K16" s="6"/>
      <c r="L16" s="6"/>
      <c r="M16" s="6"/>
    </row>
    <row r="17" spans="4:30" x14ac:dyDescent="0.35">
      <c r="F17" s="19" t="s">
        <v>5</v>
      </c>
      <c r="G17" s="19" t="s">
        <v>47</v>
      </c>
      <c r="K17" s="6"/>
      <c r="L17" s="6"/>
      <c r="M17" s="6"/>
    </row>
    <row r="18" spans="4:30" ht="29" x14ac:dyDescent="0.35">
      <c r="D18" s="19" t="s">
        <v>6</v>
      </c>
      <c r="E18" s="23" t="s">
        <v>8</v>
      </c>
      <c r="F18" s="24"/>
      <c r="G18" s="24"/>
      <c r="K18" s="9">
        <v>5</v>
      </c>
      <c r="L18" s="10" t="s">
        <v>1831</v>
      </c>
      <c r="M18" s="6"/>
    </row>
    <row r="19" spans="4:30" ht="29" x14ac:dyDescent="0.35">
      <c r="D19" s="25" t="s">
        <v>7</v>
      </c>
      <c r="E19" s="23" t="s">
        <v>8</v>
      </c>
      <c r="F19" s="24"/>
      <c r="G19" s="24"/>
      <c r="K19" s="9" t="s">
        <v>495</v>
      </c>
      <c r="L19" s="10" t="s">
        <v>1832</v>
      </c>
      <c r="M19" s="6"/>
    </row>
    <row r="20" spans="4:30" ht="29" x14ac:dyDescent="0.35">
      <c r="D20" s="19" t="s">
        <v>9</v>
      </c>
      <c r="E20" s="26" t="s">
        <v>8</v>
      </c>
      <c r="F20" s="24"/>
      <c r="G20" s="24"/>
      <c r="K20" s="9" t="s">
        <v>495</v>
      </c>
      <c r="L20" s="10" t="s">
        <v>1832</v>
      </c>
      <c r="M20" s="6"/>
    </row>
    <row r="21" spans="4:30" x14ac:dyDescent="0.35">
      <c r="K21" s="6"/>
      <c r="L21" s="6"/>
      <c r="M21" s="6"/>
    </row>
    <row r="22" spans="4:30" ht="43.5" x14ac:dyDescent="0.35">
      <c r="D22" s="72" t="s">
        <v>10</v>
      </c>
      <c r="E22" s="73" t="s">
        <v>11</v>
      </c>
      <c r="F22" s="74"/>
      <c r="K22" s="9" t="s">
        <v>554</v>
      </c>
      <c r="L22" s="12"/>
      <c r="M22" s="6"/>
    </row>
    <row r="23" spans="4:30" x14ac:dyDescent="0.35">
      <c r="K23" s="6"/>
      <c r="L23" s="6"/>
      <c r="M23" s="6"/>
    </row>
    <row r="24" spans="4:30" x14ac:dyDescent="0.35">
      <c r="D24" s="19" t="s">
        <v>12</v>
      </c>
      <c r="E24" s="27" t="s">
        <v>1333</v>
      </c>
      <c r="F24" s="28"/>
      <c r="K24" s="9" t="s">
        <v>564</v>
      </c>
      <c r="L24" s="10" t="s">
        <v>1837</v>
      </c>
      <c r="M24" s="6"/>
    </row>
    <row r="25" spans="4:30" x14ac:dyDescent="0.35">
      <c r="D25" s="19" t="s">
        <v>1738</v>
      </c>
      <c r="E25" s="27" t="s">
        <v>1229</v>
      </c>
      <c r="F25" s="28"/>
      <c r="K25" s="9" t="s">
        <v>564</v>
      </c>
      <c r="L25" s="10" t="s">
        <v>1837</v>
      </c>
      <c r="M25" s="6"/>
    </row>
    <row r="26" spans="4:30" x14ac:dyDescent="0.35">
      <c r="D26" s="19" t="s">
        <v>1739</v>
      </c>
      <c r="E26" s="27" t="s">
        <v>15</v>
      </c>
      <c r="F26" s="28"/>
      <c r="K26" s="9" t="s">
        <v>564</v>
      </c>
      <c r="L26" s="10" t="s">
        <v>1837</v>
      </c>
      <c r="M26" s="6"/>
    </row>
    <row r="27" spans="4:30" x14ac:dyDescent="0.35">
      <c r="K27" s="11"/>
      <c r="L27" s="6"/>
    </row>
    <row r="28" spans="4:30" ht="15" customHeight="1" x14ac:dyDescent="0.35">
      <c r="AD28"/>
    </row>
    <row r="29" spans="4:30" x14ac:dyDescent="0.35">
      <c r="AD29"/>
    </row>
    <row r="30" spans="4:30" x14ac:dyDescent="0.35">
      <c r="D30" s="6" t="s">
        <v>1861</v>
      </c>
      <c r="AD30"/>
    </row>
    <row r="31" spans="4:30" x14ac:dyDescent="0.35">
      <c r="D31" s="89"/>
      <c r="E31" s="89"/>
      <c r="F31" s="89"/>
      <c r="G31" s="89"/>
      <c r="H31" s="89"/>
      <c r="I31" s="89"/>
      <c r="J31" s="89"/>
      <c r="K31" s="89"/>
      <c r="L31" s="89"/>
      <c r="AD31"/>
    </row>
    <row r="32" spans="4:30" x14ac:dyDescent="0.35">
      <c r="D32" s="89"/>
      <c r="E32" s="89"/>
      <c r="F32" s="89"/>
      <c r="G32" s="89"/>
      <c r="H32" s="89"/>
      <c r="I32" s="89"/>
      <c r="J32" s="89"/>
      <c r="K32" s="89"/>
      <c r="L32" s="89"/>
      <c r="AD32"/>
    </row>
    <row r="33" spans="4:30" x14ac:dyDescent="0.35">
      <c r="D33" s="89"/>
      <c r="E33" s="89"/>
      <c r="F33" s="89"/>
      <c r="G33" s="89"/>
      <c r="H33" s="89"/>
      <c r="I33" s="89"/>
      <c r="J33" s="89"/>
      <c r="K33" s="89"/>
      <c r="L33" s="89"/>
      <c r="AD33"/>
    </row>
    <row r="34" spans="4:30" x14ac:dyDescent="0.35">
      <c r="D34" s="89"/>
      <c r="E34" s="89"/>
      <c r="F34" s="89"/>
      <c r="G34" s="89"/>
      <c r="H34" s="89"/>
      <c r="I34" s="89"/>
      <c r="J34" s="89"/>
      <c r="K34" s="89"/>
      <c r="L34" s="89"/>
      <c r="AD34"/>
    </row>
    <row r="35" spans="4:30" x14ac:dyDescent="0.35">
      <c r="D35" s="89"/>
      <c r="E35" s="89"/>
      <c r="F35" s="89"/>
      <c r="G35" s="89"/>
      <c r="H35" s="89"/>
      <c r="I35" s="89"/>
      <c r="J35" s="89"/>
      <c r="K35" s="89"/>
      <c r="L35" s="89"/>
      <c r="AD35"/>
    </row>
    <row r="36" spans="4:30" x14ac:dyDescent="0.35">
      <c r="D36" s="89"/>
      <c r="E36" s="89"/>
      <c r="F36" s="89"/>
      <c r="G36" s="89"/>
      <c r="H36" s="89"/>
      <c r="I36" s="89"/>
      <c r="J36" s="89"/>
      <c r="K36" s="89"/>
      <c r="L36" s="89"/>
      <c r="AD36"/>
    </row>
    <row r="37" spans="4:30" x14ac:dyDescent="0.35">
      <c r="D37" s="89"/>
      <c r="E37" s="89"/>
      <c r="F37" s="89"/>
      <c r="G37" s="89"/>
      <c r="H37" s="89"/>
      <c r="I37" s="89"/>
      <c r="J37" s="89"/>
      <c r="K37" s="89"/>
      <c r="L37" s="89"/>
      <c r="AD37"/>
    </row>
    <row r="38" spans="4:30" x14ac:dyDescent="0.35">
      <c r="D38" s="89"/>
      <c r="E38" s="89"/>
      <c r="F38" s="89"/>
      <c r="G38" s="89"/>
      <c r="H38" s="89"/>
      <c r="I38" s="89"/>
      <c r="J38" s="89"/>
      <c r="K38" s="89"/>
      <c r="L38" s="89"/>
      <c r="AD38"/>
    </row>
    <row r="39" spans="4:30" x14ac:dyDescent="0.35">
      <c r="D39" s="89"/>
      <c r="E39" s="89"/>
      <c r="F39" s="89"/>
      <c r="G39" s="89"/>
      <c r="H39" s="89"/>
      <c r="I39" s="89"/>
      <c r="J39" s="89"/>
      <c r="K39" s="89"/>
      <c r="L39" s="89"/>
      <c r="AD39"/>
    </row>
    <row r="40" spans="4:30" x14ac:dyDescent="0.35">
      <c r="D40" s="89"/>
      <c r="E40" s="89"/>
      <c r="F40" s="89"/>
      <c r="G40" s="89"/>
      <c r="H40" s="89"/>
      <c r="I40" s="89"/>
      <c r="J40" s="89"/>
      <c r="K40" s="89"/>
      <c r="L40" s="89"/>
      <c r="AD40"/>
    </row>
    <row r="41" spans="4:30" x14ac:dyDescent="0.35">
      <c r="D41" s="89"/>
      <c r="E41" s="89"/>
      <c r="F41" s="89"/>
      <c r="G41" s="89"/>
      <c r="H41" s="89"/>
      <c r="I41" s="89"/>
      <c r="J41" s="89"/>
      <c r="K41" s="89"/>
      <c r="L41" s="89"/>
      <c r="AD41"/>
    </row>
    <row r="42" spans="4:30" x14ac:dyDescent="0.35">
      <c r="D42" s="89"/>
      <c r="E42" s="89"/>
      <c r="F42" s="89"/>
      <c r="G42" s="89"/>
      <c r="H42" s="89"/>
      <c r="I42" s="89"/>
      <c r="J42" s="89"/>
      <c r="K42" s="89"/>
      <c r="L42" s="89"/>
      <c r="AD42"/>
    </row>
    <row r="43" spans="4:30" x14ac:dyDescent="0.35">
      <c r="D43" s="89"/>
      <c r="E43" s="89"/>
      <c r="F43" s="89"/>
      <c r="G43" s="89"/>
      <c r="H43" s="89"/>
      <c r="I43" s="89"/>
      <c r="J43" s="89"/>
      <c r="K43" s="89"/>
      <c r="L43" s="89"/>
      <c r="AD43"/>
    </row>
    <row r="44" spans="4:30" x14ac:dyDescent="0.35">
      <c r="AD44"/>
    </row>
    <row r="45" spans="4:30" x14ac:dyDescent="0.35">
      <c r="AD45"/>
    </row>
    <row r="46" spans="4:30" x14ac:dyDescent="0.35">
      <c r="AD46"/>
    </row>
  </sheetData>
  <sheetProtection algorithmName="SHA-512" hashValue="TElzE2HQBhjHDfzUO9AxNOo4UmjXmU0OocvDssk0QSXf50uKGKpiJzGH+WRBfDRknL87REA/9ko/u5TQo+zQVg==" saltValue="iZ5ilV8Dobe3cYgLXRBpdA==" spinCount="100000" sheet="1" objects="1" scenarios="1"/>
  <mergeCells count="4">
    <mergeCell ref="D13:E13"/>
    <mergeCell ref="D14:E14"/>
    <mergeCell ref="K13:L13"/>
    <mergeCell ref="D31:L43"/>
  </mergeCells>
  <conditionalFormatting sqref="D14 F14 F18:G20 F22 F24:F26">
    <cfRule type="expression" dxfId="6" priority="13">
      <formula>D14&lt;&gt;""</formula>
    </cfRule>
  </conditionalFormatting>
  <dataValidations count="3">
    <dataValidation type="list" allowBlank="1" showInputMessage="1" showErrorMessage="1" sqref="F22" xr:uid="{1BA3B061-3629-41DA-BD1D-5A30AF139667}">
      <formula1>"Ja,Nej"</formula1>
    </dataValidation>
    <dataValidation type="whole" operator="lessThanOrEqual" showInputMessage="1" showErrorMessage="1" errorTitle="Antal tillbehör" error="Du kan enbart välja lika många tillbehör som antal maskiner" sqref="F24:F26" xr:uid="{32DBCFC0-A899-4289-B78C-2F4BA2E57C3F}">
      <formula1>$F$14</formula1>
    </dataValidation>
    <dataValidation type="whole" errorStyle="information" operator="greaterThanOrEqual" allowBlank="1" showInputMessage="1" showErrorMessage="1" errorTitle="Ändra maskinantal" error="Du har nu valt färre maskiner än valda tillbehör." sqref="F14" xr:uid="{FB347C4F-3266-4ACC-80FD-911D216F7AD7}">
      <formula1>MAX(F24:F26)</formula1>
    </dataValidation>
  </dataValidations>
  <hyperlinks>
    <hyperlink ref="G2" location="Sammanställning!D259" display="Sammanställning" xr:uid="{7C03842A-C095-4D7A-9471-B118E749EBE7}"/>
  </hyperlinks>
  <pageMargins left="0.7" right="0.7" top="0.75" bottom="0.75" header="0.3" footer="0.3"/>
  <pageSetup paperSize="9" scale="6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2536-AF44-47B8-BD5E-395C793CBD07}">
  <sheetPr codeName="Sheet16">
    <tabColor theme="9" tint="0.79998168889431442"/>
    <pageSetUpPr fitToPage="1"/>
  </sheetPr>
  <dimension ref="A2:AQ44"/>
  <sheetViews>
    <sheetView showGridLines="0" topLeftCell="B1" zoomScale="85" zoomScaleNormal="85" workbookViewId="0">
      <selection activeCell="B1" sqref="B1"/>
    </sheetView>
  </sheetViews>
  <sheetFormatPr defaultColWidth="8.81640625" defaultRowHeight="14.5" outlineLevelCol="1" x14ac:dyDescent="0.35"/>
  <cols>
    <col min="1" max="1" width="4.54296875" hidden="1" customWidth="1"/>
    <col min="2" max="3" width="4.54296875" customWidth="1"/>
    <col min="4" max="4" width="25.54296875" customWidth="1"/>
    <col min="5" max="5" width="35.54296875" customWidth="1"/>
    <col min="6" max="9" width="22.453125" customWidth="1"/>
    <col min="10" max="10" width="2.453125" customWidth="1"/>
    <col min="11" max="11" width="8.54296875" customWidth="1"/>
    <col min="12" max="12" width="26.54296875" bestFit="1" customWidth="1"/>
    <col min="13" max="19" width="2.453125" customWidth="1"/>
    <col min="20" max="25" width="1.453125" customWidth="1"/>
    <col min="26" max="26" width="9.453125" hidden="1" customWidth="1" outlineLevel="1"/>
    <col min="27" max="27" width="12.1796875" hidden="1" customWidth="1" outlineLevel="1"/>
    <col min="28" max="28" width="46.453125" hidden="1" customWidth="1" outlineLevel="1"/>
    <col min="29" max="29" width="6" hidden="1" customWidth="1" outlineLevel="1"/>
    <col min="30" max="30" width="17.453125" style="21" hidden="1" customWidth="1" outlineLevel="1"/>
    <col min="31" max="31" width="32.453125" hidden="1" customWidth="1" outlineLevel="1"/>
    <col min="32" max="42" width="8.81640625" hidden="1" customWidth="1" outlineLevel="1"/>
    <col min="43" max="43" width="9.1796875" customWidth="1" collapsed="1"/>
  </cols>
  <sheetData>
    <row r="2" spans="4:41" x14ac:dyDescent="0.35">
      <c r="G2" s="18" t="s">
        <v>1822</v>
      </c>
      <c r="Z2" s="19" t="s">
        <v>1780</v>
      </c>
      <c r="AA2" s="19" t="s">
        <v>1680</v>
      </c>
      <c r="AB2" s="19" t="s">
        <v>1681</v>
      </c>
      <c r="AC2" s="19" t="s">
        <v>1682</v>
      </c>
      <c r="AD2" s="55" t="s">
        <v>3</v>
      </c>
      <c r="AE2" s="19" t="s">
        <v>1688</v>
      </c>
      <c r="AN2" s="19" t="s">
        <v>6</v>
      </c>
      <c r="AO2">
        <f>IF(SUM(F18:I18)&gt;0,5,0)</f>
        <v>0</v>
      </c>
    </row>
    <row r="3" spans="4:41" x14ac:dyDescent="0.35">
      <c r="Z3" t="s">
        <v>1374</v>
      </c>
      <c r="AA3" t="s">
        <v>1374</v>
      </c>
      <c r="AB3" t="s">
        <v>1762</v>
      </c>
      <c r="AD3" s="21">
        <f>F14</f>
        <v>0</v>
      </c>
      <c r="AE3" s="6" t="s">
        <v>1684</v>
      </c>
      <c r="AN3" s="19" t="s">
        <v>7</v>
      </c>
      <c r="AO3">
        <f>IF(SUM(F19:I19)&gt;0,1,0)</f>
        <v>0</v>
      </c>
    </row>
    <row r="4" spans="4:41" x14ac:dyDescent="0.35">
      <c r="Z4" t="s">
        <v>1380</v>
      </c>
      <c r="AA4" t="s">
        <v>1380</v>
      </c>
      <c r="AB4" t="s">
        <v>1747</v>
      </c>
      <c r="AC4">
        <f>12*5</f>
        <v>60</v>
      </c>
      <c r="AD4" s="21">
        <f>$F18*$AC4*AD$3</f>
        <v>0</v>
      </c>
      <c r="AE4" s="6" t="s">
        <v>1685</v>
      </c>
      <c r="AN4" s="19" t="s">
        <v>9</v>
      </c>
      <c r="AO4">
        <f>IF(SUM(F20:I20)&gt;0,1,0)</f>
        <v>0</v>
      </c>
    </row>
    <row r="5" spans="4:41" x14ac:dyDescent="0.35">
      <c r="Z5" t="s">
        <v>1383</v>
      </c>
      <c r="AA5" t="s">
        <v>1383</v>
      </c>
      <c r="AB5" t="s">
        <v>1753</v>
      </c>
      <c r="AC5">
        <f>12*5</f>
        <v>60</v>
      </c>
      <c r="AD5" s="21">
        <f>$G18*$AC5*AD$3</f>
        <v>0</v>
      </c>
      <c r="AE5" s="6" t="s">
        <v>1685</v>
      </c>
    </row>
    <row r="6" spans="4:41" x14ac:dyDescent="0.35">
      <c r="Z6" t="s">
        <v>1386</v>
      </c>
      <c r="AA6" t="s">
        <v>1386</v>
      </c>
      <c r="AB6" t="s">
        <v>1749</v>
      </c>
      <c r="AC6">
        <v>12</v>
      </c>
      <c r="AD6" s="21">
        <f>$F19*$AC6*AD$3</f>
        <v>0</v>
      </c>
      <c r="AE6" s="6" t="s">
        <v>1685</v>
      </c>
    </row>
    <row r="7" spans="4:41" x14ac:dyDescent="0.35">
      <c r="D7" s="29" t="s">
        <v>1</v>
      </c>
      <c r="Z7" t="s">
        <v>1389</v>
      </c>
      <c r="AA7" t="s">
        <v>1389</v>
      </c>
      <c r="AB7" t="s">
        <v>1754</v>
      </c>
      <c r="AC7">
        <v>12</v>
      </c>
      <c r="AD7" s="21">
        <f>$G19*$AC7*AD$3</f>
        <v>0</v>
      </c>
      <c r="AE7" s="6" t="s">
        <v>1685</v>
      </c>
    </row>
    <row r="8" spans="4:41" x14ac:dyDescent="0.35">
      <c r="D8" s="29" t="s">
        <v>0</v>
      </c>
      <c r="Z8" t="s">
        <v>1392</v>
      </c>
      <c r="AA8" t="s">
        <v>1392</v>
      </c>
      <c r="AB8" t="s">
        <v>1751</v>
      </c>
      <c r="AC8">
        <v>12</v>
      </c>
      <c r="AD8" s="21">
        <f>$F20*$AC8*AD$3</f>
        <v>0</v>
      </c>
      <c r="AE8" s="6" t="s">
        <v>1685</v>
      </c>
    </row>
    <row r="9" spans="4:41" x14ac:dyDescent="0.35">
      <c r="D9" s="7" t="str">
        <f>Admin!D3</f>
        <v>Version 4.0</v>
      </c>
      <c r="Z9" t="s">
        <v>1395</v>
      </c>
      <c r="AA9" t="s">
        <v>1395</v>
      </c>
      <c r="AB9" t="s">
        <v>1755</v>
      </c>
      <c r="AC9">
        <v>12</v>
      </c>
      <c r="AD9" s="21">
        <f>$G20*$AC9*AD$3</f>
        <v>0</v>
      </c>
      <c r="AE9" s="6" t="s">
        <v>1685</v>
      </c>
    </row>
    <row r="10" spans="4:41" x14ac:dyDescent="0.35">
      <c r="D10" s="7"/>
      <c r="Z10" t="s">
        <v>1398</v>
      </c>
      <c r="AA10" t="s">
        <v>1398</v>
      </c>
      <c r="AB10" t="s">
        <v>1277</v>
      </c>
      <c r="AD10" s="21">
        <f>F24</f>
        <v>0</v>
      </c>
      <c r="AE10" s="6" t="s">
        <v>1686</v>
      </c>
    </row>
    <row r="11" spans="4:41" x14ac:dyDescent="0.35">
      <c r="Z11" t="s">
        <v>1402</v>
      </c>
      <c r="AA11" t="s">
        <v>1402</v>
      </c>
      <c r="AB11" t="s">
        <v>15</v>
      </c>
      <c r="AD11" s="21">
        <f>F25</f>
        <v>0</v>
      </c>
      <c r="AE11" s="6" t="s">
        <v>1686</v>
      </c>
    </row>
    <row r="12" spans="4:41" x14ac:dyDescent="0.35">
      <c r="Z12" t="s">
        <v>1785</v>
      </c>
      <c r="AA12" t="s">
        <v>22</v>
      </c>
      <c r="AB12" t="s">
        <v>11</v>
      </c>
      <c r="AC12">
        <f>IF(F18&gt;0,60,0)+IF(F19&gt;0,12,0)+IF(F20&gt;0,12,0)</f>
        <v>0</v>
      </c>
      <c r="AD12" s="21">
        <f>IF(F22="Ja",AC12*$AD$3,0)</f>
        <v>0</v>
      </c>
      <c r="AE12" s="6" t="s">
        <v>1687</v>
      </c>
    </row>
    <row r="13" spans="4:41" x14ac:dyDescent="0.35">
      <c r="D13" s="85" t="s">
        <v>2</v>
      </c>
      <c r="E13" s="85"/>
      <c r="F13" s="19" t="s">
        <v>3</v>
      </c>
      <c r="K13" s="94" t="s">
        <v>1829</v>
      </c>
      <c r="L13" s="94"/>
      <c r="M13" s="6"/>
    </row>
    <row r="14" spans="4:41" x14ac:dyDescent="0.35">
      <c r="D14" s="86" t="s">
        <v>1732</v>
      </c>
      <c r="E14" s="87"/>
      <c r="F14" s="22"/>
      <c r="K14" s="13" t="s">
        <v>1830</v>
      </c>
      <c r="L14" s="13" t="s">
        <v>1688</v>
      </c>
      <c r="M14" s="6"/>
    </row>
    <row r="15" spans="4:41" x14ac:dyDescent="0.35">
      <c r="K15" s="6"/>
      <c r="L15" s="6"/>
      <c r="M15" s="6"/>
    </row>
    <row r="16" spans="4:41" x14ac:dyDescent="0.35">
      <c r="F16" t="s">
        <v>1683</v>
      </c>
      <c r="K16" s="6"/>
      <c r="L16" s="6"/>
      <c r="M16" s="6"/>
    </row>
    <row r="17" spans="4:30" x14ac:dyDescent="0.35">
      <c r="F17" s="19" t="s">
        <v>5</v>
      </c>
      <c r="G17" s="19" t="s">
        <v>47</v>
      </c>
      <c r="K17" s="6"/>
      <c r="L17" s="6"/>
      <c r="M17" s="6"/>
    </row>
    <row r="18" spans="4:30" ht="29" x14ac:dyDescent="0.35">
      <c r="D18" s="19" t="s">
        <v>6</v>
      </c>
      <c r="E18" s="23" t="s">
        <v>8</v>
      </c>
      <c r="F18" s="24"/>
      <c r="G18" s="24"/>
      <c r="K18" s="9">
        <v>5</v>
      </c>
      <c r="L18" s="10" t="s">
        <v>1831</v>
      </c>
      <c r="M18" s="6"/>
    </row>
    <row r="19" spans="4:30" ht="29" x14ac:dyDescent="0.35">
      <c r="D19" s="25" t="s">
        <v>7</v>
      </c>
      <c r="E19" s="23" t="s">
        <v>8</v>
      </c>
      <c r="F19" s="24"/>
      <c r="G19" s="24"/>
      <c r="K19" s="9" t="s">
        <v>495</v>
      </c>
      <c r="L19" s="10" t="s">
        <v>1832</v>
      </c>
      <c r="M19" s="6"/>
    </row>
    <row r="20" spans="4:30" ht="29" x14ac:dyDescent="0.35">
      <c r="D20" s="19" t="s">
        <v>9</v>
      </c>
      <c r="E20" s="26" t="s">
        <v>8</v>
      </c>
      <c r="F20" s="24"/>
      <c r="G20" s="24"/>
      <c r="K20" s="9" t="s">
        <v>495</v>
      </c>
      <c r="L20" s="10" t="s">
        <v>1832</v>
      </c>
      <c r="M20" s="6"/>
    </row>
    <row r="21" spans="4:30" x14ac:dyDescent="0.35">
      <c r="K21" s="6"/>
      <c r="L21" s="6"/>
      <c r="M21" s="6"/>
    </row>
    <row r="22" spans="4:30" ht="43.5" x14ac:dyDescent="0.35">
      <c r="D22" s="72" t="s">
        <v>10</v>
      </c>
      <c r="E22" s="73" t="s">
        <v>11</v>
      </c>
      <c r="F22" s="74"/>
      <c r="K22" s="9" t="s">
        <v>554</v>
      </c>
      <c r="L22" s="12"/>
      <c r="M22" s="6"/>
    </row>
    <row r="23" spans="4:30" x14ac:dyDescent="0.35">
      <c r="K23" s="6"/>
      <c r="L23" s="6"/>
      <c r="M23" s="6"/>
    </row>
    <row r="24" spans="4:30" x14ac:dyDescent="0.35">
      <c r="D24" s="19" t="s">
        <v>12</v>
      </c>
      <c r="E24" s="27" t="s">
        <v>1277</v>
      </c>
      <c r="F24" s="28"/>
      <c r="K24" s="9" t="s">
        <v>564</v>
      </c>
      <c r="L24" s="10" t="s">
        <v>1837</v>
      </c>
      <c r="M24" s="6"/>
    </row>
    <row r="25" spans="4:30" x14ac:dyDescent="0.35">
      <c r="D25" s="19" t="s">
        <v>1738</v>
      </c>
      <c r="E25" s="27" t="s">
        <v>15</v>
      </c>
      <c r="F25" s="28"/>
      <c r="K25" s="9" t="s">
        <v>564</v>
      </c>
      <c r="L25" s="10" t="s">
        <v>1837</v>
      </c>
      <c r="M25" s="6"/>
    </row>
    <row r="26" spans="4:30" x14ac:dyDescent="0.35">
      <c r="AD26"/>
    </row>
    <row r="27" spans="4:30" x14ac:dyDescent="0.35">
      <c r="AD27"/>
    </row>
    <row r="28" spans="4:30" ht="15" customHeight="1" x14ac:dyDescent="0.35">
      <c r="AD28"/>
    </row>
    <row r="29" spans="4:30" x14ac:dyDescent="0.35">
      <c r="D29" s="6" t="s">
        <v>1861</v>
      </c>
      <c r="AD29"/>
    </row>
    <row r="30" spans="4:30" x14ac:dyDescent="0.35">
      <c r="D30" s="89"/>
      <c r="E30" s="89"/>
      <c r="F30" s="89"/>
      <c r="G30" s="89"/>
      <c r="H30" s="89"/>
      <c r="I30" s="89"/>
      <c r="J30" s="89"/>
      <c r="K30" s="89"/>
      <c r="L30" s="89"/>
      <c r="AD30"/>
    </row>
    <row r="31" spans="4:30" x14ac:dyDescent="0.35">
      <c r="D31" s="89"/>
      <c r="E31" s="89"/>
      <c r="F31" s="89"/>
      <c r="G31" s="89"/>
      <c r="H31" s="89"/>
      <c r="I31" s="89"/>
      <c r="J31" s="89"/>
      <c r="K31" s="89"/>
      <c r="L31" s="89"/>
      <c r="AD31"/>
    </row>
    <row r="32" spans="4:30" x14ac:dyDescent="0.35">
      <c r="D32" s="89"/>
      <c r="E32" s="89"/>
      <c r="F32" s="89"/>
      <c r="G32" s="89"/>
      <c r="H32" s="89"/>
      <c r="I32" s="89"/>
      <c r="J32" s="89"/>
      <c r="K32" s="89"/>
      <c r="L32" s="89"/>
      <c r="AD32"/>
    </row>
    <row r="33" spans="4:30" x14ac:dyDescent="0.35">
      <c r="D33" s="89"/>
      <c r="E33" s="89"/>
      <c r="F33" s="89"/>
      <c r="G33" s="89"/>
      <c r="H33" s="89"/>
      <c r="I33" s="89"/>
      <c r="J33" s="89"/>
      <c r="K33" s="89"/>
      <c r="L33" s="89"/>
      <c r="AD33"/>
    </row>
    <row r="34" spans="4:30" x14ac:dyDescent="0.35">
      <c r="D34" s="89"/>
      <c r="E34" s="89"/>
      <c r="F34" s="89"/>
      <c r="G34" s="89"/>
      <c r="H34" s="89"/>
      <c r="I34" s="89"/>
      <c r="J34" s="89"/>
      <c r="K34" s="89"/>
      <c r="L34" s="89"/>
      <c r="AD34"/>
    </row>
    <row r="35" spans="4:30" x14ac:dyDescent="0.35">
      <c r="D35" s="89"/>
      <c r="E35" s="89"/>
      <c r="F35" s="89"/>
      <c r="G35" s="89"/>
      <c r="H35" s="89"/>
      <c r="I35" s="89"/>
      <c r="J35" s="89"/>
      <c r="K35" s="89"/>
      <c r="L35" s="89"/>
      <c r="AD35"/>
    </row>
    <row r="36" spans="4:30" x14ac:dyDescent="0.35">
      <c r="D36" s="89"/>
      <c r="E36" s="89"/>
      <c r="F36" s="89"/>
      <c r="G36" s="89"/>
      <c r="H36" s="89"/>
      <c r="I36" s="89"/>
      <c r="J36" s="89"/>
      <c r="K36" s="89"/>
      <c r="L36" s="89"/>
      <c r="AD36"/>
    </row>
    <row r="37" spans="4:30" x14ac:dyDescent="0.35">
      <c r="D37" s="89"/>
      <c r="E37" s="89"/>
      <c r="F37" s="89"/>
      <c r="G37" s="89"/>
      <c r="H37" s="89"/>
      <c r="I37" s="89"/>
      <c r="J37" s="89"/>
      <c r="K37" s="89"/>
      <c r="L37" s="89"/>
      <c r="AD37"/>
    </row>
    <row r="38" spans="4:30" x14ac:dyDescent="0.35">
      <c r="D38" s="89"/>
      <c r="E38" s="89"/>
      <c r="F38" s="89"/>
      <c r="G38" s="89"/>
      <c r="H38" s="89"/>
      <c r="I38" s="89"/>
      <c r="J38" s="89"/>
      <c r="K38" s="89"/>
      <c r="L38" s="89"/>
      <c r="AD38"/>
    </row>
    <row r="39" spans="4:30" x14ac:dyDescent="0.35">
      <c r="D39" s="89"/>
      <c r="E39" s="89"/>
      <c r="F39" s="89"/>
      <c r="G39" s="89"/>
      <c r="H39" s="89"/>
      <c r="I39" s="89"/>
      <c r="J39" s="89"/>
      <c r="K39" s="89"/>
      <c r="L39" s="89"/>
      <c r="AD39"/>
    </row>
    <row r="40" spans="4:30" x14ac:dyDescent="0.35">
      <c r="D40" s="89"/>
      <c r="E40" s="89"/>
      <c r="F40" s="89"/>
      <c r="G40" s="89"/>
      <c r="H40" s="89"/>
      <c r="I40" s="89"/>
      <c r="J40" s="89"/>
      <c r="K40" s="89"/>
      <c r="L40" s="89"/>
      <c r="AD40"/>
    </row>
    <row r="41" spans="4:30" x14ac:dyDescent="0.35">
      <c r="D41" s="89"/>
      <c r="E41" s="89"/>
      <c r="F41" s="89"/>
      <c r="G41" s="89"/>
      <c r="H41" s="89"/>
      <c r="I41" s="89"/>
      <c r="J41" s="89"/>
      <c r="K41" s="89"/>
      <c r="L41" s="89"/>
      <c r="AD41"/>
    </row>
    <row r="42" spans="4:30" x14ac:dyDescent="0.35">
      <c r="D42" s="89"/>
      <c r="E42" s="89"/>
      <c r="F42" s="89"/>
      <c r="G42" s="89"/>
      <c r="H42" s="89"/>
      <c r="I42" s="89"/>
      <c r="J42" s="89"/>
      <c r="K42" s="89"/>
      <c r="L42" s="89"/>
      <c r="AD42"/>
    </row>
    <row r="43" spans="4:30" x14ac:dyDescent="0.35">
      <c r="AD43"/>
    </row>
    <row r="44" spans="4:30" x14ac:dyDescent="0.35">
      <c r="AD44"/>
    </row>
  </sheetData>
  <sheetProtection algorithmName="SHA-512" hashValue="SWQUBAZr1VF6sZu61voN7+iTnH+fjQ+8c5gCispRPAbY/RdeHhQyBLaOWM0ncJU5PfYO+Q6sWC9RboT47lGPDw==" saltValue="sCWNtplEvLUV7Mb4BJguow==" spinCount="100000" sheet="1" objects="1" scenarios="1"/>
  <mergeCells count="4">
    <mergeCell ref="D13:E13"/>
    <mergeCell ref="D14:E14"/>
    <mergeCell ref="K13:L13"/>
    <mergeCell ref="D30:L42"/>
  </mergeCells>
  <conditionalFormatting sqref="D14 F14 F18:G20 F22 F24:F25">
    <cfRule type="expression" dxfId="5" priority="11">
      <formula>D14&lt;&gt;""</formula>
    </cfRule>
  </conditionalFormatting>
  <dataValidations count="3">
    <dataValidation type="list" allowBlank="1" showInputMessage="1" showErrorMessage="1" sqref="F22" xr:uid="{1873FCBE-22AA-4D3D-9131-689533A4D516}">
      <formula1>"Ja,Nej"</formula1>
    </dataValidation>
    <dataValidation type="whole" operator="lessThanOrEqual" showInputMessage="1" showErrorMessage="1" errorTitle="Antal tillbehör" error="Du kan enbart välja lika många tillbehör som antal maskiner" sqref="F24:F25" xr:uid="{720A235C-E41D-4A39-9FBB-3244D9940EE0}">
      <formula1>$F$14</formula1>
    </dataValidation>
    <dataValidation type="whole" errorStyle="information" operator="greaterThanOrEqual" allowBlank="1" showInputMessage="1" showErrorMessage="1" errorTitle="Ändra maskinantal" error="Du har nu valt färre maskiner än valda tillbehör." sqref="F14" xr:uid="{BA0F1C31-FD69-493A-B89A-E9238A909A78}">
      <formula1>MAX(F24:F25)</formula1>
    </dataValidation>
  </dataValidations>
  <hyperlinks>
    <hyperlink ref="G2" location="Sammanställning!D274" display="Sammanställning" xr:uid="{FC29FC99-DCB9-4B67-BFEB-DAD85ACCCA27}"/>
  </hyperlinks>
  <pageMargins left="0.7" right="0.7" top="0.75" bottom="0.75" header="0.3" footer="0.3"/>
  <pageSetup paperSize="9" scale="6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A13AC-3CCE-476D-9082-802010E74090}">
  <sheetPr codeName="Sheet17">
    <tabColor theme="9" tint="0.59999389629810485"/>
    <pageSetUpPr fitToPage="1"/>
  </sheetPr>
  <dimension ref="A1:AO47"/>
  <sheetViews>
    <sheetView showGridLines="0" topLeftCell="BC1" zoomScale="85" zoomScaleNormal="85" workbookViewId="0">
      <selection activeCell="BQ13" sqref="BQ13"/>
    </sheetView>
  </sheetViews>
  <sheetFormatPr defaultColWidth="8.81640625" defaultRowHeight="14.5" outlineLevelCol="1" x14ac:dyDescent="0.35"/>
  <cols>
    <col min="1" max="1" width="4.54296875" hidden="1" customWidth="1"/>
    <col min="2" max="3" width="4.54296875" customWidth="1"/>
    <col min="4" max="4" width="33.54296875" customWidth="1"/>
    <col min="5" max="5" width="32.54296875" customWidth="1"/>
    <col min="6" max="7" width="28.81640625" customWidth="1"/>
    <col min="8" max="8" width="31.54296875" customWidth="1"/>
    <col min="9" max="10" width="3" customWidth="1"/>
    <col min="11" max="11" width="8.54296875" customWidth="1"/>
    <col min="12" max="12" width="26.54296875" bestFit="1" customWidth="1"/>
    <col min="13" max="19" width="2.453125" customWidth="1"/>
    <col min="20" max="25" width="1.453125" customWidth="1"/>
    <col min="26" max="26" width="5.54296875" customWidth="1"/>
    <col min="27" max="27" width="12.1796875" hidden="1" customWidth="1" outlineLevel="1"/>
    <col min="28" max="28" width="73.453125" hidden="1" customWidth="1" outlineLevel="1"/>
    <col min="29" max="29" width="6" hidden="1" customWidth="1" outlineLevel="1"/>
    <col min="30" max="30" width="17.453125" style="21" hidden="1" customWidth="1" outlineLevel="1"/>
    <col min="31" max="31" width="32.453125" hidden="1" customWidth="1" outlineLevel="1"/>
    <col min="32" max="34" width="9.1796875" hidden="1" customWidth="1" outlineLevel="1"/>
    <col min="35" max="36" width="9.54296875" hidden="1" customWidth="1" outlineLevel="1"/>
    <col min="37" max="37" width="8.81640625" hidden="1" customWidth="1" outlineLevel="1"/>
    <col min="38" max="38" width="19.453125" hidden="1" customWidth="1" outlineLevel="1"/>
    <col min="39" max="39" width="47.453125" hidden="1" customWidth="1" outlineLevel="1"/>
    <col min="40" max="40" width="8.81640625" hidden="1" customWidth="1" outlineLevel="1"/>
    <col min="41" max="41" width="8.81640625" collapsed="1"/>
  </cols>
  <sheetData>
    <row r="1" spans="4:39" x14ac:dyDescent="0.35">
      <c r="AI1" s="54" t="s">
        <v>1778</v>
      </c>
      <c r="AJ1" s="54" t="s">
        <v>1779</v>
      </c>
      <c r="AL1" s="54" t="s">
        <v>1857</v>
      </c>
      <c r="AM1" t="str">
        <f>IF(AJ2=0,"Alla bortforslingar ingår","Antal bortforslingar som kommer debiteras är: "&amp;AJ2&amp;" st")</f>
        <v>Alla bortforslingar ingår</v>
      </c>
    </row>
    <row r="2" spans="4:39" x14ac:dyDescent="0.35">
      <c r="G2" s="18" t="s">
        <v>1822</v>
      </c>
      <c r="AA2" s="19" t="s">
        <v>1680</v>
      </c>
      <c r="AB2" s="19" t="s">
        <v>1681</v>
      </c>
      <c r="AC2" s="19" t="s">
        <v>1682</v>
      </c>
      <c r="AD2" s="55" t="s">
        <v>3</v>
      </c>
      <c r="AE2" s="19" t="s">
        <v>1688</v>
      </c>
      <c r="AI2" s="56">
        <f>'MFP SV1'!AD3+'MFP SV2'!AD3+'MFP SV3'!AD3+'MFP SV4'!AD3+'MFP F1'!AD3+'MFP F2'!AD3+'MFP F3'!AD3+'MFP F4'!AD3+'MFP F5'!AD3+'MFP F6'!AD3+'Skrivare SV1'!AD3+'Skrivare SV2'!AD3+'Skrivare F1'!AD3+'Skrivare F2'!AD3</f>
        <v>0</v>
      </c>
      <c r="AJ2" s="56">
        <f>IF(G16&gt;AI2,G16-AI2,0)</f>
        <v>0</v>
      </c>
    </row>
    <row r="3" spans="4:39" x14ac:dyDescent="0.35">
      <c r="AA3" t="s">
        <v>29</v>
      </c>
      <c r="AB3" t="s">
        <v>1436</v>
      </c>
      <c r="AD3" s="21">
        <f>G15</f>
        <v>0</v>
      </c>
      <c r="AE3" s="6" t="s">
        <v>1686</v>
      </c>
    </row>
    <row r="4" spans="4:39" x14ac:dyDescent="0.35">
      <c r="AA4" t="s">
        <v>30</v>
      </c>
      <c r="AB4" t="s">
        <v>1442</v>
      </c>
      <c r="AD4" s="21">
        <f>G16</f>
        <v>0</v>
      </c>
      <c r="AE4" s="6" t="s">
        <v>1782</v>
      </c>
    </row>
    <row r="5" spans="4:39" x14ac:dyDescent="0.35">
      <c r="AA5" t="s">
        <v>31</v>
      </c>
      <c r="AB5" t="s">
        <v>1447</v>
      </c>
      <c r="AD5" s="21">
        <f>G17</f>
        <v>0</v>
      </c>
      <c r="AE5" s="6"/>
    </row>
    <row r="6" spans="4:39" x14ac:dyDescent="0.35">
      <c r="AA6" t="s">
        <v>33</v>
      </c>
      <c r="AB6" t="s">
        <v>1766</v>
      </c>
      <c r="AD6" s="21">
        <f t="shared" ref="AD6:AD18" si="0">G18</f>
        <v>0</v>
      </c>
      <c r="AE6" s="6"/>
    </row>
    <row r="7" spans="4:39" x14ac:dyDescent="0.35">
      <c r="D7" s="29" t="s">
        <v>1</v>
      </c>
      <c r="AA7" t="s">
        <v>34</v>
      </c>
      <c r="AB7" t="s">
        <v>1767</v>
      </c>
      <c r="AD7" s="21">
        <f t="shared" si="0"/>
        <v>0</v>
      </c>
      <c r="AE7" s="6"/>
    </row>
    <row r="8" spans="4:39" x14ac:dyDescent="0.35">
      <c r="D8" s="29" t="s">
        <v>0</v>
      </c>
      <c r="AA8" t="s">
        <v>35</v>
      </c>
      <c r="AB8" t="s">
        <v>1768</v>
      </c>
      <c r="AD8" s="21">
        <f t="shared" si="0"/>
        <v>0</v>
      </c>
      <c r="AE8" s="6"/>
    </row>
    <row r="9" spans="4:39" x14ac:dyDescent="0.35">
      <c r="D9" s="7" t="str">
        <f>Admin!D3</f>
        <v>Version 4.0</v>
      </c>
      <c r="AA9" t="s">
        <v>36</v>
      </c>
      <c r="AB9" t="s">
        <v>1769</v>
      </c>
      <c r="AD9" s="21">
        <f t="shared" si="0"/>
        <v>0</v>
      </c>
      <c r="AE9" s="6"/>
    </row>
    <row r="10" spans="4:39" x14ac:dyDescent="0.35">
      <c r="D10" s="7"/>
      <c r="AA10" t="s">
        <v>38</v>
      </c>
      <c r="AB10" t="s">
        <v>1770</v>
      </c>
      <c r="AD10" s="21">
        <f t="shared" si="0"/>
        <v>0</v>
      </c>
      <c r="AE10" s="6"/>
    </row>
    <row r="11" spans="4:39" x14ac:dyDescent="0.35">
      <c r="AA11" t="s">
        <v>39</v>
      </c>
      <c r="AB11" t="s">
        <v>1771</v>
      </c>
      <c r="AD11" s="21">
        <f t="shared" si="0"/>
        <v>0</v>
      </c>
      <c r="AE11" s="6"/>
    </row>
    <row r="12" spans="4:39" x14ac:dyDescent="0.35">
      <c r="AA12" t="s">
        <v>40</v>
      </c>
      <c r="AB12" t="s">
        <v>1772</v>
      </c>
      <c r="AD12" s="21">
        <f t="shared" si="0"/>
        <v>0</v>
      </c>
    </row>
    <row r="13" spans="4:39" x14ac:dyDescent="0.35">
      <c r="D13" s="99" t="s">
        <v>1765</v>
      </c>
      <c r="E13" s="100"/>
      <c r="F13" s="100"/>
      <c r="G13" s="101"/>
      <c r="K13" s="94" t="s">
        <v>1829</v>
      </c>
      <c r="L13" s="94"/>
      <c r="AA13" t="s">
        <v>41</v>
      </c>
      <c r="AB13" t="s">
        <v>1773</v>
      </c>
      <c r="AD13" s="21">
        <f t="shared" si="0"/>
        <v>0</v>
      </c>
    </row>
    <row r="14" spans="4:39" ht="15" thickBot="1" x14ac:dyDescent="0.4">
      <c r="K14" s="13" t="s">
        <v>1830</v>
      </c>
      <c r="L14" s="13" t="s">
        <v>1688</v>
      </c>
      <c r="AA14" t="s">
        <v>42</v>
      </c>
      <c r="AB14" t="s">
        <v>1493</v>
      </c>
      <c r="AD14" s="21">
        <f t="shared" si="0"/>
        <v>0</v>
      </c>
    </row>
    <row r="15" spans="4:39" ht="30.65" customHeight="1" thickBot="1" x14ac:dyDescent="0.4">
      <c r="D15" s="97" t="s">
        <v>1436</v>
      </c>
      <c r="E15" s="98"/>
      <c r="F15" s="63" t="s">
        <v>1764</v>
      </c>
      <c r="G15" s="24"/>
      <c r="K15" s="10" t="s">
        <v>581</v>
      </c>
      <c r="L15" s="10"/>
      <c r="AA15" t="s">
        <v>43</v>
      </c>
      <c r="AB15" t="s">
        <v>1774</v>
      </c>
      <c r="AD15" s="21">
        <f t="shared" si="0"/>
        <v>0</v>
      </c>
    </row>
    <row r="16" spans="4:39" ht="30.65" customHeight="1" thickBot="1" x14ac:dyDescent="0.4">
      <c r="D16" s="97" t="s">
        <v>1442</v>
      </c>
      <c r="E16" s="98"/>
      <c r="F16" s="63" t="s">
        <v>1764</v>
      </c>
      <c r="G16" s="24"/>
      <c r="H16" s="14" t="str">
        <f>IF(G16&lt;&gt;"",$AM$1,"")</f>
        <v/>
      </c>
      <c r="K16" s="10"/>
      <c r="L16" s="12" t="s">
        <v>1839</v>
      </c>
      <c r="AA16" t="s">
        <v>44</v>
      </c>
      <c r="AB16" t="s">
        <v>1775</v>
      </c>
      <c r="AD16" s="21">
        <f t="shared" si="0"/>
        <v>0</v>
      </c>
    </row>
    <row r="17" spans="4:30" ht="30.65" customHeight="1" thickBot="1" x14ac:dyDescent="0.4">
      <c r="D17" s="97" t="s">
        <v>1447</v>
      </c>
      <c r="E17" s="98"/>
      <c r="F17" s="63" t="s">
        <v>1764</v>
      </c>
      <c r="G17" s="24"/>
      <c r="K17" s="10" t="s">
        <v>1840</v>
      </c>
      <c r="L17" s="10"/>
      <c r="AA17" t="s">
        <v>45</v>
      </c>
      <c r="AB17" t="s">
        <v>1776</v>
      </c>
      <c r="AD17" s="21">
        <f t="shared" si="0"/>
        <v>0</v>
      </c>
    </row>
    <row r="18" spans="4:30" ht="23.15" customHeight="1" x14ac:dyDescent="0.35">
      <c r="D18" s="95" t="s">
        <v>1453</v>
      </c>
      <c r="E18" s="65" t="s">
        <v>1454</v>
      </c>
      <c r="F18" s="65" t="s">
        <v>1764</v>
      </c>
      <c r="G18" s="24"/>
      <c r="K18" s="10" t="s">
        <v>269</v>
      </c>
      <c r="L18" s="10"/>
      <c r="AA18" t="s">
        <v>46</v>
      </c>
      <c r="AB18" t="s">
        <v>1777</v>
      </c>
      <c r="AD18" s="21">
        <f t="shared" si="0"/>
        <v>0</v>
      </c>
    </row>
    <row r="19" spans="4:30" ht="23.15" customHeight="1" thickBot="1" x14ac:dyDescent="0.4">
      <c r="D19" s="96"/>
      <c r="E19" s="67" t="s">
        <v>1459</v>
      </c>
      <c r="F19" s="67" t="s">
        <v>1764</v>
      </c>
      <c r="G19" s="24"/>
      <c r="K19" s="10"/>
      <c r="L19" s="10"/>
      <c r="AD19"/>
    </row>
    <row r="20" spans="4:30" ht="23.15" customHeight="1" x14ac:dyDescent="0.35">
      <c r="D20" s="95" t="s">
        <v>1464</v>
      </c>
      <c r="E20" s="70" t="s">
        <v>1465</v>
      </c>
      <c r="F20" s="70" t="s">
        <v>1764</v>
      </c>
      <c r="G20" s="24"/>
      <c r="K20" s="10" t="s">
        <v>1841</v>
      </c>
      <c r="L20" s="10"/>
      <c r="AD20"/>
    </row>
    <row r="21" spans="4:30" ht="23.15" customHeight="1" thickBot="1" x14ac:dyDescent="0.4">
      <c r="D21" s="96"/>
      <c r="E21" s="67" t="s">
        <v>1470</v>
      </c>
      <c r="F21" s="67" t="s">
        <v>1764</v>
      </c>
      <c r="G21" s="24"/>
      <c r="K21" s="10"/>
      <c r="L21" s="10"/>
      <c r="AD21"/>
    </row>
    <row r="22" spans="4:30" ht="23.15" customHeight="1" x14ac:dyDescent="0.35">
      <c r="D22" s="95" t="s">
        <v>1475</v>
      </c>
      <c r="E22" s="70" t="s">
        <v>1465</v>
      </c>
      <c r="F22" s="70" t="s">
        <v>1764</v>
      </c>
      <c r="G22" s="24"/>
      <c r="K22" s="10" t="s">
        <v>1842</v>
      </c>
      <c r="L22" s="10" t="s">
        <v>1843</v>
      </c>
      <c r="AD22"/>
    </row>
    <row r="23" spans="4:30" ht="23.15" customHeight="1" thickBot="1" x14ac:dyDescent="0.4">
      <c r="D23" s="96"/>
      <c r="E23" s="71" t="s">
        <v>1470</v>
      </c>
      <c r="F23" s="67" t="s">
        <v>1764</v>
      </c>
      <c r="G23" s="24"/>
      <c r="K23" s="10"/>
      <c r="L23" s="10"/>
      <c r="AD23"/>
    </row>
    <row r="24" spans="4:30" ht="23.15" customHeight="1" x14ac:dyDescent="0.35">
      <c r="D24" s="95" t="s">
        <v>1484</v>
      </c>
      <c r="E24" s="65" t="s">
        <v>1465</v>
      </c>
      <c r="F24" s="70" t="s">
        <v>1764</v>
      </c>
      <c r="G24" s="24"/>
      <c r="K24" s="10" t="s">
        <v>1844</v>
      </c>
      <c r="L24" s="10" t="s">
        <v>1845</v>
      </c>
    </row>
    <row r="25" spans="4:30" ht="23.15" customHeight="1" thickBot="1" x14ac:dyDescent="0.4">
      <c r="D25" s="96"/>
      <c r="E25" s="71" t="s">
        <v>1470</v>
      </c>
      <c r="F25" s="71" t="s">
        <v>1764</v>
      </c>
      <c r="G25" s="24"/>
      <c r="K25" s="10"/>
      <c r="L25" s="10"/>
    </row>
    <row r="26" spans="4:30" ht="23.15" customHeight="1" thickBot="1" x14ac:dyDescent="0.4">
      <c r="D26" s="97" t="s">
        <v>1493</v>
      </c>
      <c r="E26" s="98"/>
      <c r="F26" s="63" t="s">
        <v>1763</v>
      </c>
      <c r="G26" s="24"/>
      <c r="K26" s="10" t="s">
        <v>1846</v>
      </c>
      <c r="L26" s="10" t="s">
        <v>1847</v>
      </c>
    </row>
    <row r="27" spans="4:30" ht="23.15" customHeight="1" x14ac:dyDescent="0.35">
      <c r="D27" s="95" t="s">
        <v>1498</v>
      </c>
      <c r="E27" s="70" t="s">
        <v>1465</v>
      </c>
      <c r="F27" s="70" t="s">
        <v>1764</v>
      </c>
      <c r="G27" s="24"/>
      <c r="K27" s="10" t="s">
        <v>1848</v>
      </c>
      <c r="L27" s="10"/>
    </row>
    <row r="28" spans="4:30" ht="23.15" customHeight="1" thickBot="1" x14ac:dyDescent="0.4">
      <c r="D28" s="96"/>
      <c r="E28" s="71" t="s">
        <v>1470</v>
      </c>
      <c r="F28" s="71" t="s">
        <v>1764</v>
      </c>
      <c r="G28" s="24"/>
      <c r="K28" s="10"/>
      <c r="L28" s="10"/>
    </row>
    <row r="29" spans="4:30" ht="23.15" customHeight="1" x14ac:dyDescent="0.35">
      <c r="D29" s="95" t="s">
        <v>1507</v>
      </c>
      <c r="E29" s="65" t="s">
        <v>1465</v>
      </c>
      <c r="F29" s="65" t="s">
        <v>1764</v>
      </c>
      <c r="G29" s="24"/>
      <c r="K29" s="10" t="s">
        <v>1849</v>
      </c>
      <c r="L29" s="10"/>
    </row>
    <row r="30" spans="4:30" ht="23.15" customHeight="1" thickBot="1" x14ac:dyDescent="0.4">
      <c r="D30" s="96"/>
      <c r="E30" s="67" t="s">
        <v>1470</v>
      </c>
      <c r="F30" s="67" t="s">
        <v>1764</v>
      </c>
      <c r="G30" s="24"/>
      <c r="K30" s="10"/>
      <c r="L30" s="10"/>
    </row>
    <row r="34" spans="4:12" x14ac:dyDescent="0.35">
      <c r="D34" s="6" t="s">
        <v>1861</v>
      </c>
    </row>
    <row r="35" spans="4:12" x14ac:dyDescent="0.35">
      <c r="D35" s="89"/>
      <c r="E35" s="89"/>
      <c r="F35" s="89"/>
      <c r="G35" s="89"/>
      <c r="H35" s="89"/>
      <c r="I35" s="89"/>
      <c r="J35" s="89"/>
      <c r="K35" s="89"/>
      <c r="L35" s="89"/>
    </row>
    <row r="36" spans="4:12" x14ac:dyDescent="0.35">
      <c r="D36" s="89"/>
      <c r="E36" s="89"/>
      <c r="F36" s="89"/>
      <c r="G36" s="89"/>
      <c r="H36" s="89"/>
      <c r="I36" s="89"/>
      <c r="J36" s="89"/>
      <c r="K36" s="89"/>
      <c r="L36" s="89"/>
    </row>
    <row r="37" spans="4:12" x14ac:dyDescent="0.35">
      <c r="D37" s="89"/>
      <c r="E37" s="89"/>
      <c r="F37" s="89"/>
      <c r="G37" s="89"/>
      <c r="H37" s="89"/>
      <c r="I37" s="89"/>
      <c r="J37" s="89"/>
      <c r="K37" s="89"/>
      <c r="L37" s="89"/>
    </row>
    <row r="38" spans="4:12" x14ac:dyDescent="0.35">
      <c r="D38" s="89"/>
      <c r="E38" s="89"/>
      <c r="F38" s="89"/>
      <c r="G38" s="89"/>
      <c r="H38" s="89"/>
      <c r="I38" s="89"/>
      <c r="J38" s="89"/>
      <c r="K38" s="89"/>
      <c r="L38" s="89"/>
    </row>
    <row r="39" spans="4:12" x14ac:dyDescent="0.35">
      <c r="D39" s="89"/>
      <c r="E39" s="89"/>
      <c r="F39" s="89"/>
      <c r="G39" s="89"/>
      <c r="H39" s="89"/>
      <c r="I39" s="89"/>
      <c r="J39" s="89"/>
      <c r="K39" s="89"/>
      <c r="L39" s="89"/>
    </row>
    <row r="40" spans="4:12" x14ac:dyDescent="0.35">
      <c r="D40" s="89"/>
      <c r="E40" s="89"/>
      <c r="F40" s="89"/>
      <c r="G40" s="89"/>
      <c r="H40" s="89"/>
      <c r="I40" s="89"/>
      <c r="J40" s="89"/>
      <c r="K40" s="89"/>
      <c r="L40" s="89"/>
    </row>
    <row r="41" spans="4:12" x14ac:dyDescent="0.35">
      <c r="D41" s="89"/>
      <c r="E41" s="89"/>
      <c r="F41" s="89"/>
      <c r="G41" s="89"/>
      <c r="H41" s="89"/>
      <c r="I41" s="89"/>
      <c r="J41" s="89"/>
      <c r="K41" s="89"/>
      <c r="L41" s="89"/>
    </row>
    <row r="42" spans="4:12" x14ac:dyDescent="0.35">
      <c r="D42" s="89"/>
      <c r="E42" s="89"/>
      <c r="F42" s="89"/>
      <c r="G42" s="89"/>
      <c r="H42" s="89"/>
      <c r="I42" s="89"/>
      <c r="J42" s="89"/>
      <c r="K42" s="89"/>
      <c r="L42" s="89"/>
    </row>
    <row r="43" spans="4:12" x14ac:dyDescent="0.35">
      <c r="D43" s="89"/>
      <c r="E43" s="89"/>
      <c r="F43" s="89"/>
      <c r="G43" s="89"/>
      <c r="H43" s="89"/>
      <c r="I43" s="89"/>
      <c r="J43" s="89"/>
      <c r="K43" s="89"/>
      <c r="L43" s="89"/>
    </row>
    <row r="44" spans="4:12" x14ac:dyDescent="0.35">
      <c r="D44" s="89"/>
      <c r="E44" s="89"/>
      <c r="F44" s="89"/>
      <c r="G44" s="89"/>
      <c r="H44" s="89"/>
      <c r="I44" s="89"/>
      <c r="J44" s="89"/>
      <c r="K44" s="89"/>
      <c r="L44" s="89"/>
    </row>
    <row r="45" spans="4:12" x14ac:dyDescent="0.35">
      <c r="D45" s="89"/>
      <c r="E45" s="89"/>
      <c r="F45" s="89"/>
      <c r="G45" s="89"/>
      <c r="H45" s="89"/>
      <c r="I45" s="89"/>
      <c r="J45" s="89"/>
      <c r="K45" s="89"/>
      <c r="L45" s="89"/>
    </row>
    <row r="46" spans="4:12" x14ac:dyDescent="0.35">
      <c r="D46" s="89"/>
      <c r="E46" s="89"/>
      <c r="F46" s="89"/>
      <c r="G46" s="89"/>
      <c r="H46" s="89"/>
      <c r="I46" s="89"/>
      <c r="J46" s="89"/>
      <c r="K46" s="89"/>
      <c r="L46" s="89"/>
    </row>
    <row r="47" spans="4:12" x14ac:dyDescent="0.35">
      <c r="D47" s="89"/>
      <c r="E47" s="89"/>
      <c r="F47" s="89"/>
      <c r="G47" s="89"/>
      <c r="H47" s="89"/>
      <c r="I47" s="89"/>
      <c r="J47" s="89"/>
      <c r="K47" s="89"/>
      <c r="L47" s="89"/>
    </row>
  </sheetData>
  <sheetProtection algorithmName="SHA-512" hashValue="3I6NgH2bXlkwv10B7zeF+I06O7owlSsqQcUePFEHH4h9wYgfzlj6SZFosk0kLO6EE4HUxxU0lMwzgeLaTp8gHQ==" saltValue="NXT8ubPgJilPKvSLIPbg7A==" spinCount="100000" sheet="1" objects="1" scenarios="1"/>
  <mergeCells count="13">
    <mergeCell ref="D35:L47"/>
    <mergeCell ref="K13:L13"/>
    <mergeCell ref="D18:D19"/>
    <mergeCell ref="D17:E17"/>
    <mergeCell ref="D16:E16"/>
    <mergeCell ref="D13:G13"/>
    <mergeCell ref="D24:D25"/>
    <mergeCell ref="D15:E15"/>
    <mergeCell ref="D26:E26"/>
    <mergeCell ref="D27:D28"/>
    <mergeCell ref="D29:D30"/>
    <mergeCell ref="D22:D23"/>
    <mergeCell ref="D20:D21"/>
  </mergeCells>
  <conditionalFormatting sqref="G15:G30">
    <cfRule type="expression" dxfId="4" priority="1">
      <formula>G15&lt;&gt;""</formula>
    </cfRule>
  </conditionalFormatting>
  <hyperlinks>
    <hyperlink ref="G2" location="Sammanställning!D288" display="Sammanställning" xr:uid="{74389FAD-53D6-45FA-8C48-8BD297A959AF}"/>
  </hyperlinks>
  <pageMargins left="0.7" right="0.7" top="0.75" bottom="0.75" header="0.3" footer="0.3"/>
  <pageSetup paperSize="9" scale="5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33458-A9E9-4693-B19E-1D840CD9EF25}">
  <sheetPr codeName="Sheet18">
    <tabColor theme="9" tint="0.59999389629810485"/>
    <pageSetUpPr fitToPage="1"/>
  </sheetPr>
  <dimension ref="A1:AP44"/>
  <sheetViews>
    <sheetView showGridLines="0" topLeftCell="B1" zoomScale="85" zoomScaleNormal="85" workbookViewId="0">
      <selection activeCell="H25" sqref="H25"/>
    </sheetView>
  </sheetViews>
  <sheetFormatPr defaultColWidth="8.81640625" defaultRowHeight="14.5" outlineLevelCol="1" x14ac:dyDescent="0.35"/>
  <cols>
    <col min="1" max="1" width="4.54296875" hidden="1" customWidth="1"/>
    <col min="2" max="3" width="4.54296875" customWidth="1"/>
    <col min="4" max="4" width="28.81640625" customWidth="1"/>
    <col min="5" max="5" width="40.1796875" customWidth="1"/>
    <col min="6" max="7" width="28.81640625" customWidth="1"/>
    <col min="8" max="8" width="31.54296875" customWidth="1"/>
    <col min="9" max="10" width="3" customWidth="1"/>
    <col min="11" max="11" width="8.54296875" customWidth="1"/>
    <col min="12" max="12" width="26.54296875" bestFit="1" customWidth="1"/>
    <col min="13" max="19" width="2.453125" customWidth="1"/>
    <col min="20" max="25" width="1.453125" customWidth="1"/>
    <col min="26" max="26" width="5.54296875" customWidth="1"/>
    <col min="27" max="27" width="12.1796875" hidden="1" customWidth="1" outlineLevel="1"/>
    <col min="28" max="28" width="73.453125" hidden="1" customWidth="1" outlineLevel="1"/>
    <col min="29" max="29" width="12.54296875" hidden="1" customWidth="1" outlineLevel="1"/>
    <col min="30" max="30" width="17.453125" style="21" hidden="1" customWidth="1" outlineLevel="1"/>
    <col min="31" max="31" width="32.453125" hidden="1" customWidth="1" outlineLevel="1"/>
    <col min="32" max="34" width="9.1796875" hidden="1" customWidth="1" outlineLevel="1"/>
    <col min="35" max="36" width="9.54296875" hidden="1" customWidth="1" outlineLevel="1"/>
    <col min="37" max="39" width="8.81640625" hidden="1" customWidth="1" outlineLevel="1"/>
    <col min="40" max="40" width="38.54296875" hidden="1" customWidth="1" outlineLevel="1"/>
    <col min="41" max="41" width="8.81640625" hidden="1" customWidth="1" outlineLevel="1"/>
    <col min="42" max="42" width="9.1796875" customWidth="1" collapsed="1"/>
  </cols>
  <sheetData>
    <row r="1" spans="4:41" ht="15" thickBot="1" x14ac:dyDescent="0.4">
      <c r="AI1" s="54" t="s">
        <v>1778</v>
      </c>
      <c r="AJ1" s="54" t="s">
        <v>1784</v>
      </c>
      <c r="AO1" t="s">
        <v>1867</v>
      </c>
    </row>
    <row r="2" spans="4:41" ht="15" thickBot="1" x14ac:dyDescent="0.4">
      <c r="G2" s="18" t="s">
        <v>1822</v>
      </c>
      <c r="AA2" s="19" t="s">
        <v>1680</v>
      </c>
      <c r="AB2" s="19" t="s">
        <v>1681</v>
      </c>
      <c r="AC2" s="19" t="s">
        <v>1682</v>
      </c>
      <c r="AD2" s="55" t="s">
        <v>3</v>
      </c>
      <c r="AE2" s="19" t="s">
        <v>1688</v>
      </c>
      <c r="AI2" s="56">
        <f>'MFP SV2'!AD3+'MFP SV3'!AD3+'MFP SV4'!AD3+'MFP F2'!AD3+'MFP F3'!AD3+'MFP F4'!AD3+'MFP F5'!AD3+'MFP F6'!AD3</f>
        <v>0</v>
      </c>
      <c r="AJ2" s="56">
        <f>G18+G19</f>
        <v>0</v>
      </c>
      <c r="AL2" t="s">
        <v>1868</v>
      </c>
      <c r="AN2" s="37" t="s">
        <v>6</v>
      </c>
      <c r="AO2">
        <f>Sammanställning!BK4</f>
        <v>0</v>
      </c>
    </row>
    <row r="3" spans="4:41" ht="15" thickBot="1" x14ac:dyDescent="0.4">
      <c r="AA3" t="s">
        <v>50</v>
      </c>
      <c r="AB3" t="s">
        <v>64</v>
      </c>
      <c r="AD3" s="21">
        <f>IF(G15="Ja",1,0)</f>
        <v>0</v>
      </c>
      <c r="AE3" s="6" t="s">
        <v>1859</v>
      </c>
      <c r="AL3" t="s">
        <v>1869</v>
      </c>
      <c r="AN3" s="37" t="s">
        <v>7</v>
      </c>
      <c r="AO3">
        <f>Sammanställning!BK5</f>
        <v>0</v>
      </c>
    </row>
    <row r="4" spans="4:41" x14ac:dyDescent="0.35">
      <c r="AA4" t="s">
        <v>51</v>
      </c>
      <c r="AB4" t="s">
        <v>66</v>
      </c>
      <c r="AC4">
        <f>IF($AO$2&gt;0,4*5,0)+IF($AO$3&gt;0,4,0)+IF($AO$4&gt;0,4,0)</f>
        <v>0</v>
      </c>
      <c r="AD4" s="21">
        <f>G16*AC4</f>
        <v>0</v>
      </c>
      <c r="AE4" s="6" t="s">
        <v>1826</v>
      </c>
      <c r="AN4" s="37" t="s">
        <v>9</v>
      </c>
      <c r="AO4">
        <f>Sammanställning!BK6</f>
        <v>0</v>
      </c>
    </row>
    <row r="5" spans="4:41" x14ac:dyDescent="0.35">
      <c r="AA5" t="s">
        <v>52</v>
      </c>
      <c r="AB5" t="s">
        <v>68</v>
      </c>
      <c r="AD5" s="21">
        <f t="shared" ref="AD5:AD14" si="0">G17</f>
        <v>0</v>
      </c>
      <c r="AE5" s="6"/>
    </row>
    <row r="6" spans="4:41" x14ac:dyDescent="0.35">
      <c r="G6" s="103" t="s">
        <v>1827</v>
      </c>
      <c r="AA6" t="s">
        <v>53</v>
      </c>
      <c r="AB6" t="s">
        <v>70</v>
      </c>
      <c r="AD6" s="21">
        <f t="shared" si="0"/>
        <v>0</v>
      </c>
      <c r="AE6" s="6"/>
    </row>
    <row r="7" spans="4:41" x14ac:dyDescent="0.35">
      <c r="D7" s="29" t="s">
        <v>1</v>
      </c>
      <c r="G7" s="104"/>
      <c r="AA7" t="s">
        <v>54</v>
      </c>
      <c r="AB7" t="s">
        <v>71</v>
      </c>
      <c r="AD7" s="21">
        <f t="shared" si="0"/>
        <v>0</v>
      </c>
      <c r="AE7" s="6"/>
    </row>
    <row r="8" spans="4:41" x14ac:dyDescent="0.35">
      <c r="D8" s="29" t="s">
        <v>0</v>
      </c>
      <c r="G8" s="56">
        <f>AI2</f>
        <v>0</v>
      </c>
      <c r="AA8" t="s">
        <v>56</v>
      </c>
      <c r="AB8" t="s">
        <v>72</v>
      </c>
      <c r="AC8">
        <f>SUM($AO$2:$AO$4)</f>
        <v>0</v>
      </c>
      <c r="AD8" s="21">
        <f>IF(G20="Ja",1*AC8,0)</f>
        <v>0</v>
      </c>
      <c r="AE8" s="6" t="s">
        <v>1860</v>
      </c>
    </row>
    <row r="9" spans="4:41" x14ac:dyDescent="0.35">
      <c r="D9" s="7" t="str">
        <f>Admin!D3</f>
        <v>Version 4.0</v>
      </c>
      <c r="AA9" t="s">
        <v>58</v>
      </c>
      <c r="AB9" t="s">
        <v>73</v>
      </c>
      <c r="AC9">
        <f>SUM($AO$2:$AO$4)</f>
        <v>0</v>
      </c>
      <c r="AD9" s="21">
        <f>IF(G21="Ja",1*AC9,0)</f>
        <v>0</v>
      </c>
      <c r="AE9" s="6" t="s">
        <v>1828</v>
      </c>
    </row>
    <row r="10" spans="4:41" x14ac:dyDescent="0.35">
      <c r="D10" s="7"/>
      <c r="AA10" t="s">
        <v>60</v>
      </c>
      <c r="AB10" t="s">
        <v>74</v>
      </c>
      <c r="AC10">
        <f>SUM($AO$2:$AO$4)</f>
        <v>0</v>
      </c>
      <c r="AD10" s="21">
        <f>IF(G22="Ja",G8*AC10,0)</f>
        <v>0</v>
      </c>
      <c r="AE10" s="6" t="s">
        <v>1828</v>
      </c>
    </row>
    <row r="11" spans="4:41" x14ac:dyDescent="0.35">
      <c r="AA11" t="s">
        <v>61</v>
      </c>
      <c r="AB11" t="s">
        <v>55</v>
      </c>
      <c r="AD11" s="21">
        <f t="shared" si="0"/>
        <v>0</v>
      </c>
      <c r="AE11" s="6"/>
    </row>
    <row r="12" spans="4:41" x14ac:dyDescent="0.35">
      <c r="AA12" t="s">
        <v>63</v>
      </c>
      <c r="AB12" t="s">
        <v>75</v>
      </c>
      <c r="AD12" s="21">
        <f t="shared" si="0"/>
        <v>0</v>
      </c>
    </row>
    <row r="13" spans="4:41" x14ac:dyDescent="0.35">
      <c r="D13" s="99" t="s">
        <v>1783</v>
      </c>
      <c r="E13" s="100"/>
      <c r="F13" s="100"/>
      <c r="G13" s="101"/>
      <c r="K13" s="94" t="s">
        <v>1829</v>
      </c>
      <c r="L13" s="94"/>
      <c r="AA13" t="s">
        <v>65</v>
      </c>
      <c r="AB13" t="s">
        <v>76</v>
      </c>
      <c r="AD13" s="21">
        <f t="shared" si="0"/>
        <v>0</v>
      </c>
    </row>
    <row r="14" spans="4:41" x14ac:dyDescent="0.35">
      <c r="K14" s="16" t="s">
        <v>1830</v>
      </c>
      <c r="L14" s="13" t="s">
        <v>1688</v>
      </c>
      <c r="AA14" t="s">
        <v>67</v>
      </c>
      <c r="AB14" t="s">
        <v>77</v>
      </c>
      <c r="AD14" s="21">
        <f t="shared" si="0"/>
        <v>0</v>
      </c>
    </row>
    <row r="15" spans="4:41" ht="47.5" customHeight="1" x14ac:dyDescent="0.35">
      <c r="D15" s="57" t="s">
        <v>62</v>
      </c>
      <c r="E15" s="58" t="s">
        <v>64</v>
      </c>
      <c r="F15" s="59" t="s">
        <v>1858</v>
      </c>
      <c r="G15" s="60"/>
      <c r="K15" s="9">
        <v>6</v>
      </c>
      <c r="L15" s="10"/>
      <c r="AA15" t="s">
        <v>69</v>
      </c>
      <c r="AB15" t="s">
        <v>78</v>
      </c>
      <c r="AD15" s="21">
        <f>IF(G27="Ja",1,0)</f>
        <v>0</v>
      </c>
    </row>
    <row r="16" spans="4:41" ht="33" customHeight="1" thickBot="1" x14ac:dyDescent="0.4">
      <c r="D16" s="102" t="s">
        <v>1587</v>
      </c>
      <c r="E16" s="61" t="s">
        <v>66</v>
      </c>
      <c r="F16" s="61" t="s">
        <v>1764</v>
      </c>
      <c r="G16" s="62"/>
      <c r="K16" s="9" t="s">
        <v>1850</v>
      </c>
      <c r="L16" s="10"/>
      <c r="AD16"/>
    </row>
    <row r="17" spans="4:30" ht="33" customHeight="1" thickBot="1" x14ac:dyDescent="0.4">
      <c r="D17" s="102"/>
      <c r="E17" s="63" t="s">
        <v>68</v>
      </c>
      <c r="F17" s="63" t="s">
        <v>1764</v>
      </c>
      <c r="G17" s="24"/>
      <c r="K17" s="9" t="s">
        <v>1851</v>
      </c>
      <c r="L17" s="10"/>
      <c r="AD17"/>
    </row>
    <row r="18" spans="4:30" ht="33" customHeight="1" x14ac:dyDescent="0.35">
      <c r="D18" s="102"/>
      <c r="E18" s="64" t="s">
        <v>70</v>
      </c>
      <c r="F18" s="65" t="s">
        <v>1764</v>
      </c>
      <c r="G18" s="24"/>
      <c r="K18" s="9" t="s">
        <v>1852</v>
      </c>
      <c r="L18" s="10"/>
      <c r="AD18"/>
    </row>
    <row r="19" spans="4:30" ht="33" customHeight="1" thickBot="1" x14ac:dyDescent="0.4">
      <c r="D19" s="102"/>
      <c r="E19" s="66" t="s">
        <v>71</v>
      </c>
      <c r="F19" s="67" t="s">
        <v>1764</v>
      </c>
      <c r="G19" s="24"/>
      <c r="K19" s="9" t="s">
        <v>1853</v>
      </c>
      <c r="L19" s="10"/>
      <c r="AD19"/>
    </row>
    <row r="20" spans="4:30" ht="33" customHeight="1" x14ac:dyDescent="0.35">
      <c r="D20" s="102"/>
      <c r="E20" s="68" t="s">
        <v>72</v>
      </c>
      <c r="F20" s="59" t="s">
        <v>1858</v>
      </c>
      <c r="G20" s="24"/>
      <c r="K20" s="9" t="s">
        <v>1854</v>
      </c>
      <c r="L20" s="10"/>
      <c r="AD20"/>
    </row>
    <row r="21" spans="4:30" ht="33" customHeight="1" thickBot="1" x14ac:dyDescent="0.4">
      <c r="D21" s="102"/>
      <c r="E21" s="66" t="s">
        <v>73</v>
      </c>
      <c r="F21" s="67" t="s">
        <v>1858</v>
      </c>
      <c r="G21" s="24"/>
      <c r="K21" s="9" t="s">
        <v>1855</v>
      </c>
      <c r="L21" s="10"/>
      <c r="AD21"/>
    </row>
    <row r="22" spans="4:30" ht="33" customHeight="1" x14ac:dyDescent="0.35">
      <c r="D22" s="102"/>
      <c r="E22" s="68" t="s">
        <v>74</v>
      </c>
      <c r="F22" s="59" t="s">
        <v>1858</v>
      </c>
      <c r="G22" s="24"/>
      <c r="K22" s="9" t="s">
        <v>1855</v>
      </c>
      <c r="L22" s="10"/>
      <c r="AD22"/>
    </row>
    <row r="23" spans="4:30" ht="33" customHeight="1" thickBot="1" x14ac:dyDescent="0.4">
      <c r="D23" s="102"/>
      <c r="E23" s="69" t="s">
        <v>55</v>
      </c>
      <c r="F23" s="67" t="s">
        <v>1764</v>
      </c>
      <c r="G23" s="24"/>
      <c r="K23" s="9" t="s">
        <v>1833</v>
      </c>
      <c r="L23" s="10"/>
      <c r="AD23"/>
    </row>
    <row r="24" spans="4:30" ht="33" customHeight="1" x14ac:dyDescent="0.35">
      <c r="D24" s="102"/>
      <c r="E24" s="64" t="s">
        <v>75</v>
      </c>
      <c r="F24" s="70" t="s">
        <v>1764</v>
      </c>
      <c r="G24" s="24"/>
      <c r="K24" s="9" t="s">
        <v>1834</v>
      </c>
      <c r="L24" s="10"/>
    </row>
    <row r="25" spans="4:30" ht="33" customHeight="1" thickBot="1" x14ac:dyDescent="0.4">
      <c r="D25" s="102"/>
      <c r="E25" s="69" t="s">
        <v>76</v>
      </c>
      <c r="F25" s="71" t="s">
        <v>1764</v>
      </c>
      <c r="G25" s="24"/>
      <c r="K25" s="9" t="s">
        <v>1835</v>
      </c>
      <c r="L25" s="10"/>
    </row>
    <row r="26" spans="4:30" ht="33" customHeight="1" thickBot="1" x14ac:dyDescent="0.4">
      <c r="D26" s="102"/>
      <c r="E26" s="63" t="s">
        <v>77</v>
      </c>
      <c r="F26" s="63" t="s">
        <v>1764</v>
      </c>
      <c r="G26" s="24"/>
      <c r="K26" s="9" t="s">
        <v>256</v>
      </c>
      <c r="L26" s="10"/>
    </row>
    <row r="27" spans="4:30" ht="47.5" customHeight="1" x14ac:dyDescent="0.35">
      <c r="D27" s="102"/>
      <c r="E27" s="68" t="s">
        <v>78</v>
      </c>
      <c r="F27" s="59" t="s">
        <v>1858</v>
      </c>
      <c r="G27" s="24"/>
      <c r="K27" s="9" t="s">
        <v>1856</v>
      </c>
      <c r="L27" s="10"/>
    </row>
    <row r="28" spans="4:30" ht="15" customHeight="1" x14ac:dyDescent="0.35"/>
    <row r="31" spans="4:30" x14ac:dyDescent="0.35">
      <c r="D31" s="6" t="s">
        <v>1861</v>
      </c>
    </row>
    <row r="32" spans="4:30" x14ac:dyDescent="0.35">
      <c r="D32" s="89"/>
      <c r="E32" s="89"/>
      <c r="F32" s="89"/>
      <c r="G32" s="89"/>
      <c r="H32" s="89"/>
      <c r="I32" s="89"/>
      <c r="J32" s="89"/>
      <c r="K32" s="89"/>
      <c r="L32" s="89"/>
    </row>
    <row r="33" spans="4:12" x14ac:dyDescent="0.35">
      <c r="D33" s="89"/>
      <c r="E33" s="89"/>
      <c r="F33" s="89"/>
      <c r="G33" s="89"/>
      <c r="H33" s="89"/>
      <c r="I33" s="89"/>
      <c r="J33" s="89"/>
      <c r="K33" s="89"/>
      <c r="L33" s="89"/>
    </row>
    <row r="34" spans="4:12" x14ac:dyDescent="0.35">
      <c r="D34" s="89"/>
      <c r="E34" s="89"/>
      <c r="F34" s="89"/>
      <c r="G34" s="89"/>
      <c r="H34" s="89"/>
      <c r="I34" s="89"/>
      <c r="J34" s="89"/>
      <c r="K34" s="89"/>
      <c r="L34" s="89"/>
    </row>
    <row r="35" spans="4:12" x14ac:dyDescent="0.35">
      <c r="D35" s="89"/>
      <c r="E35" s="89"/>
      <c r="F35" s="89"/>
      <c r="G35" s="89"/>
      <c r="H35" s="89"/>
      <c r="I35" s="89"/>
      <c r="J35" s="89"/>
      <c r="K35" s="89"/>
      <c r="L35" s="89"/>
    </row>
    <row r="36" spans="4:12" x14ac:dyDescent="0.35">
      <c r="D36" s="89"/>
      <c r="E36" s="89"/>
      <c r="F36" s="89"/>
      <c r="G36" s="89"/>
      <c r="H36" s="89"/>
      <c r="I36" s="89"/>
      <c r="J36" s="89"/>
      <c r="K36" s="89"/>
      <c r="L36" s="89"/>
    </row>
    <row r="37" spans="4:12" x14ac:dyDescent="0.35">
      <c r="D37" s="89"/>
      <c r="E37" s="89"/>
      <c r="F37" s="89"/>
      <c r="G37" s="89"/>
      <c r="H37" s="89"/>
      <c r="I37" s="89"/>
      <c r="J37" s="89"/>
      <c r="K37" s="89"/>
      <c r="L37" s="89"/>
    </row>
    <row r="38" spans="4:12" x14ac:dyDescent="0.35">
      <c r="D38" s="89"/>
      <c r="E38" s="89"/>
      <c r="F38" s="89"/>
      <c r="G38" s="89"/>
      <c r="H38" s="89"/>
      <c r="I38" s="89"/>
      <c r="J38" s="89"/>
      <c r="K38" s="89"/>
      <c r="L38" s="89"/>
    </row>
    <row r="39" spans="4:12" x14ac:dyDescent="0.35">
      <c r="D39" s="89"/>
      <c r="E39" s="89"/>
      <c r="F39" s="89"/>
      <c r="G39" s="89"/>
      <c r="H39" s="89"/>
      <c r="I39" s="89"/>
      <c r="J39" s="89"/>
      <c r="K39" s="89"/>
      <c r="L39" s="89"/>
    </row>
    <row r="40" spans="4:12" x14ac:dyDescent="0.35">
      <c r="D40" s="89"/>
      <c r="E40" s="89"/>
      <c r="F40" s="89"/>
      <c r="G40" s="89"/>
      <c r="H40" s="89"/>
      <c r="I40" s="89"/>
      <c r="J40" s="89"/>
      <c r="K40" s="89"/>
      <c r="L40" s="89"/>
    </row>
    <row r="41" spans="4:12" x14ac:dyDescent="0.35">
      <c r="D41" s="89"/>
      <c r="E41" s="89"/>
      <c r="F41" s="89"/>
      <c r="G41" s="89"/>
      <c r="H41" s="89"/>
      <c r="I41" s="89"/>
      <c r="J41" s="89"/>
      <c r="K41" s="89"/>
      <c r="L41" s="89"/>
    </row>
    <row r="42" spans="4:12" x14ac:dyDescent="0.35">
      <c r="D42" s="89"/>
      <c r="E42" s="89"/>
      <c r="F42" s="89"/>
      <c r="G42" s="89"/>
      <c r="H42" s="89"/>
      <c r="I42" s="89"/>
      <c r="J42" s="89"/>
      <c r="K42" s="89"/>
      <c r="L42" s="89"/>
    </row>
    <row r="43" spans="4:12" x14ac:dyDescent="0.35">
      <c r="D43" s="89"/>
      <c r="E43" s="89"/>
      <c r="F43" s="89"/>
      <c r="G43" s="89"/>
      <c r="H43" s="89"/>
      <c r="I43" s="89"/>
      <c r="J43" s="89"/>
      <c r="K43" s="89"/>
      <c r="L43" s="89"/>
    </row>
    <row r="44" spans="4:12" x14ac:dyDescent="0.35">
      <c r="D44" s="89"/>
      <c r="E44" s="89"/>
      <c r="F44" s="89"/>
      <c r="G44" s="89"/>
      <c r="H44" s="89"/>
      <c r="I44" s="89"/>
      <c r="J44" s="89"/>
      <c r="K44" s="89"/>
      <c r="L44" s="89"/>
    </row>
  </sheetData>
  <sheetProtection algorithmName="SHA-512" hashValue="bc0xyKy7YW2zfpEjpGwUJxgfzi5AwKNhoB8DO/bQEXIN0KntNSYNE5W57uEMFt5QutvJY/KrURdgzDphX7EdlQ==" saltValue="9xldxBPqUjzZDYwQ4tgz8w==" spinCount="100000" sheet="1" objects="1" scenarios="1"/>
  <mergeCells count="5">
    <mergeCell ref="D16:D27"/>
    <mergeCell ref="D13:G13"/>
    <mergeCell ref="G6:G7"/>
    <mergeCell ref="K13:L13"/>
    <mergeCell ref="D32:L44"/>
  </mergeCells>
  <conditionalFormatting sqref="G15:G27">
    <cfRule type="expression" dxfId="3" priority="2">
      <formula>G15&lt;&gt;""</formula>
    </cfRule>
  </conditionalFormatting>
  <dataValidations count="7">
    <dataValidation type="list" allowBlank="1" showInputMessage="1" showErrorMessage="1" sqref="G15 G27" xr:uid="{8634C3E6-01CC-43A1-8B8A-934684B2A270}">
      <formula1>"Ja,Nej"</formula1>
    </dataValidation>
    <dataValidation type="whole" operator="lessThanOrEqual" allowBlank="1" showInputMessage="1" showErrorMessage="1" errorTitle="Antal lösningar" error="Du kan inte beställa fler produkter än antalet beställda maskiner som inkluderas i FollowMe" sqref="G16:G17 G23:G26" xr:uid="{8773AE94-30C0-410A-B3FE-2613D958729D}">
      <formula1>$G$8</formula1>
    </dataValidation>
    <dataValidation type="whole" operator="lessThanOrEqual" showInputMessage="1" showErrorMessage="1" errorTitle="Antal tillbehör" error="Du kan enbart välja lika många tillbehör som antal maskiner" sqref="G18" xr:uid="{CB6222BA-65E9-4156-8B83-F40CE8149C75}">
      <formula1>$G$8-$G$19</formula1>
    </dataValidation>
    <dataValidation type="whole" operator="lessThanOrEqual" showInputMessage="1" showErrorMessage="1" errorTitle="Antal tillbehör" error="Du kan enbart välja lika många tillbehör som antal maskiner" sqref="G19" xr:uid="{86D402C0-6356-4FDD-888B-0C8A4C5E01B4}">
      <formula1>$G$8-$G$18</formula1>
    </dataValidation>
    <dataValidation type="list" allowBlank="1" showInputMessage="1" showErrorMessage="1" sqref="G20" xr:uid="{F496F35B-A82F-4BE4-B185-F9F89B262884}">
      <formula1>IF($G$21="",$AL$2:$AL$3,IF($G$21="Ja",$AL$3,$AL$2:$AL$3))</formula1>
    </dataValidation>
    <dataValidation type="list" allowBlank="1" showInputMessage="1" showErrorMessage="1" sqref="G21" xr:uid="{61EE759E-4AE2-43CC-A2C5-ECEC917E9DFE}">
      <formula1>IF($G$20="",$AL$2:$AL$3,IF($G$20="Ja",$AL$3,$AL$2:$AL$3))</formula1>
    </dataValidation>
    <dataValidation type="list" allowBlank="1" showInputMessage="1" showErrorMessage="1" sqref="G22" xr:uid="{05BAEFF7-16C8-44F4-B248-1F4A1F82C217}">
      <formula1>IF($G$21="Ja",$AL$2:$AL$3,)</formula1>
    </dataValidation>
  </dataValidations>
  <hyperlinks>
    <hyperlink ref="G2" location="Sammanställning!D308" display="Sammanställning" xr:uid="{00D4CFDE-C758-4896-AD93-1ED04233880C}"/>
  </hyperlinks>
  <pageMargins left="0.7" right="0.7" top="0.75" bottom="0.75" header="0.3" footer="0.3"/>
  <pageSetup paperSize="9" scale="5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65648-73CA-4870-A254-9B352927FE44}">
  <sheetPr codeName="wSamman">
    <tabColor theme="9" tint="0.39997558519241921"/>
    <pageSetUpPr fitToPage="1"/>
  </sheetPr>
  <dimension ref="A1:BL324"/>
  <sheetViews>
    <sheetView showGridLines="0" topLeftCell="B142" zoomScale="85" zoomScaleNormal="85" workbookViewId="0">
      <selection activeCell="D15" sqref="D15"/>
    </sheetView>
  </sheetViews>
  <sheetFormatPr defaultColWidth="8.81640625" defaultRowHeight="14.5" outlineLevelRow="1" outlineLevelCol="1" x14ac:dyDescent="0.35"/>
  <cols>
    <col min="1" max="1" width="15" hidden="1" customWidth="1"/>
    <col min="2" max="3" width="3.453125" customWidth="1"/>
    <col min="4" max="4" width="19" customWidth="1"/>
    <col min="5" max="5" width="26.81640625" customWidth="1"/>
    <col min="6" max="6" width="51.453125" customWidth="1"/>
    <col min="7" max="7" width="47.54296875" customWidth="1"/>
    <col min="8" max="8" width="24.81640625" customWidth="1"/>
    <col min="9" max="11" width="20.453125" customWidth="1"/>
    <col min="12" max="12" width="2.81640625" customWidth="1"/>
    <col min="13" max="26" width="3.81640625" customWidth="1"/>
    <col min="27" max="27" width="3.1796875" customWidth="1"/>
    <col min="28" max="28" width="16.453125" hidden="1" customWidth="1" outlineLevel="1"/>
    <col min="29" max="31" width="18.453125" hidden="1" customWidth="1" outlineLevel="1"/>
    <col min="32" max="33" width="9.1796875" hidden="1" customWidth="1" outlineLevel="1"/>
    <col min="34" max="34" width="12" hidden="1" customWidth="1" outlineLevel="1"/>
    <col min="35" max="35" width="12" customWidth="1" collapsed="1"/>
    <col min="36" max="37" width="9.1796875" hidden="1" customWidth="1" outlineLevel="1"/>
    <col min="38" max="40" width="17" hidden="1" customWidth="1" outlineLevel="1"/>
    <col min="41" max="41" width="12" hidden="1" customWidth="1" outlineLevel="1"/>
    <col min="42" max="42" width="11.1796875" style="21" hidden="1" customWidth="1" outlineLevel="1"/>
    <col min="43" max="45" width="15" style="21" hidden="1" customWidth="1" outlineLevel="1"/>
    <col min="46" max="48" width="15" hidden="1" customWidth="1" outlineLevel="1"/>
    <col min="49" max="50" width="11.54296875" hidden="1" customWidth="1" outlineLevel="1"/>
    <col min="51" max="51" width="55.81640625" hidden="1" customWidth="1" outlineLevel="1"/>
    <col min="52" max="52" width="36" hidden="1" customWidth="1" outlineLevel="1"/>
    <col min="53" max="53" width="11.54296875" hidden="1" customWidth="1" outlineLevel="1"/>
    <col min="54" max="54" width="10.453125" style="21" hidden="1" customWidth="1" outlineLevel="1"/>
    <col min="55" max="55" width="18.54296875" style="21" hidden="1" customWidth="1" outlineLevel="1"/>
    <col min="56" max="56" width="20.54296875" style="21" hidden="1" customWidth="1" outlineLevel="1"/>
    <col min="57" max="60" width="0" hidden="1" customWidth="1" outlineLevel="1"/>
    <col min="61" max="61" width="18" hidden="1" customWidth="1" outlineLevel="1"/>
    <col min="62" max="63" width="0" hidden="1" customWidth="1" outlineLevel="1"/>
    <col min="64" max="64" width="8.81640625" collapsed="1"/>
  </cols>
  <sheetData>
    <row r="1" spans="4:63" x14ac:dyDescent="0.35">
      <c r="AG1" s="32" t="s">
        <v>1804</v>
      </c>
      <c r="AH1" s="32" t="s">
        <v>1807</v>
      </c>
      <c r="AI1" s="21"/>
      <c r="AP1"/>
      <c r="AQ1"/>
      <c r="AR1"/>
      <c r="AS1"/>
      <c r="BB1"/>
      <c r="BC1"/>
      <c r="BD1"/>
    </row>
    <row r="2" spans="4:63" x14ac:dyDescent="0.35">
      <c r="AB2" t="s">
        <v>1804</v>
      </c>
      <c r="AC2" s="21">
        <f ca="1">IF(_xlfn.MINIFS($AC$5:$AE$5,$AC$3:$AE$3,1)=AC5,1,0)</f>
        <v>1</v>
      </c>
      <c r="AD2" s="21">
        <f ca="1">IF(_xlfn.MINIFS($AC$5:$AE$5,$AC$3:$AE$3,1)=AD5,2,0)</f>
        <v>2</v>
      </c>
      <c r="AE2" s="21">
        <f ca="1">IF(_xlfn.MINIFS($AC$5:$AE$5,$AC$3:$AE$3,1)=AE5,3,0)</f>
        <v>3</v>
      </c>
      <c r="AG2" s="33">
        <f ca="1">SUM(AC2:AE2)</f>
        <v>6</v>
      </c>
      <c r="AH2" s="21" t="str">
        <f ca="1">"Leverantör "&amp;AG2</f>
        <v>Leverantör 6</v>
      </c>
      <c r="AI2" s="21"/>
      <c r="AQ2" s="34" t="s">
        <v>23</v>
      </c>
      <c r="AR2" s="34" t="s">
        <v>24</v>
      </c>
      <c r="AS2" s="34" t="s">
        <v>25</v>
      </c>
      <c r="AT2" s="32" t="s">
        <v>23</v>
      </c>
      <c r="AU2" s="32" t="s">
        <v>24</v>
      </c>
      <c r="AV2" s="32" t="s">
        <v>25</v>
      </c>
      <c r="AW2" s="105" t="s">
        <v>1811</v>
      </c>
      <c r="AX2" s="105"/>
      <c r="AY2" s="105"/>
      <c r="AZ2" s="105"/>
      <c r="BA2" s="105"/>
      <c r="BB2" s="105"/>
      <c r="BC2" s="105"/>
      <c r="BD2" s="105"/>
    </row>
    <row r="3" spans="4:63" ht="15" thickBot="1" x14ac:dyDescent="0.4">
      <c r="G3" s="35" t="s">
        <v>1871</v>
      </c>
      <c r="I3" s="35" t="s">
        <v>23</v>
      </c>
      <c r="J3" s="35" t="s">
        <v>24</v>
      </c>
      <c r="K3" s="35" t="s">
        <v>25</v>
      </c>
      <c r="AB3" t="s">
        <v>1806</v>
      </c>
      <c r="AC3">
        <f>IF(I5="Undanta",0,1)</f>
        <v>1</v>
      </c>
      <c r="AD3">
        <f t="shared" ref="AD3:AE3" si="0">IF(J5="Undanta",0,1)</f>
        <v>1</v>
      </c>
      <c r="AE3">
        <f t="shared" si="0"/>
        <v>1</v>
      </c>
      <c r="AP3"/>
      <c r="AQ3"/>
      <c r="AR3"/>
      <c r="AS3"/>
    </row>
    <row r="4" spans="4:63" ht="15" thickBot="1" x14ac:dyDescent="0.4">
      <c r="G4" s="36">
        <f>Kundinfo!E14</f>
        <v>0</v>
      </c>
      <c r="I4" s="79" t="str">
        <f>VLOOKUP(I$3,DB!$D:$E,2,FALSE)</f>
        <v>ATEA Sverige AB</v>
      </c>
      <c r="J4" s="79" t="str">
        <f>VLOOKUP(J$3,DB!$D:$E,2,FALSE)</f>
        <v>Canon Svenska AB</v>
      </c>
      <c r="K4" s="79" t="str">
        <f>VLOOKUP(K$3,DB!$D:$E,2,FALSE)</f>
        <v>Xerox Sverige AB</v>
      </c>
      <c r="AC4" s="32" t="s">
        <v>23</v>
      </c>
      <c r="AD4" s="32" t="s">
        <v>24</v>
      </c>
      <c r="AE4" s="32" t="s">
        <v>25</v>
      </c>
      <c r="AJ4" t="s">
        <v>1816</v>
      </c>
      <c r="AK4" s="4" t="s">
        <v>1812</v>
      </c>
      <c r="AL4" s="4" t="s">
        <v>1801</v>
      </c>
      <c r="AM4" s="4" t="s">
        <v>1814</v>
      </c>
      <c r="AN4" s="4" t="s">
        <v>1813</v>
      </c>
      <c r="AO4" s="4" t="s">
        <v>1786</v>
      </c>
      <c r="AP4" s="15" t="s">
        <v>3</v>
      </c>
      <c r="AQ4" s="15" t="s">
        <v>1802</v>
      </c>
      <c r="AR4" s="15" t="s">
        <v>1802</v>
      </c>
      <c r="AS4" s="15" t="s">
        <v>1802</v>
      </c>
      <c r="AT4" s="4" t="s">
        <v>1803</v>
      </c>
      <c r="AU4" s="4" t="s">
        <v>1803</v>
      </c>
      <c r="AV4" s="4" t="s">
        <v>1803</v>
      </c>
      <c r="AW4" s="4" t="s">
        <v>27</v>
      </c>
      <c r="AX4" s="4" t="s">
        <v>1808</v>
      </c>
      <c r="AY4" s="4" t="s">
        <v>1809</v>
      </c>
      <c r="AZ4" s="4" t="s">
        <v>26</v>
      </c>
      <c r="BA4" s="4" t="s">
        <v>28</v>
      </c>
      <c r="BB4" s="15" t="s">
        <v>3</v>
      </c>
      <c r="BC4" s="15" t="s">
        <v>37</v>
      </c>
      <c r="BD4" s="15" t="s">
        <v>1810</v>
      </c>
      <c r="BE4" s="15"/>
      <c r="BI4" s="37" t="s">
        <v>6</v>
      </c>
      <c r="BJ4">
        <f>'MFP SV1'!AO2+'MFP SV2'!AO2+'MFP SV3'!AO2+'MFP SV4'!AO2+'MFP F1'!AO2+'MFP F2'!AO2+'MFP F3'!AO2+'MFP F4'!AO2+'MFP F5'!AO2+'MFP F6'!AO2+'Skrivare SV1'!AO2+'Skrivare SV2'!AO2+'Skrivare F1'!AO2+'Skrivare F2'!AO2</f>
        <v>0</v>
      </c>
      <c r="BK4">
        <f>IF(BJ4&gt;0,5,0)</f>
        <v>0</v>
      </c>
    </row>
    <row r="5" spans="4:63" ht="15" thickBot="1" x14ac:dyDescent="0.4">
      <c r="H5" s="17" t="s">
        <v>1872</v>
      </c>
      <c r="I5" s="24"/>
      <c r="J5" s="24"/>
      <c r="K5" s="24"/>
      <c r="AB5" t="s">
        <v>1805</v>
      </c>
      <c r="AC5" s="21">
        <f ca="1">SUM(AT:AT)</f>
        <v>0</v>
      </c>
      <c r="AD5" s="21">
        <f ca="1">SUM(AU:AU)</f>
        <v>0</v>
      </c>
      <c r="AE5" s="21">
        <f ca="1">SUM(AV:AV)</f>
        <v>0</v>
      </c>
      <c r="AJ5">
        <f t="shared" ref="AJ5:AJ68" ca="1" si="1">IF(AP5&gt;0,1,0)</f>
        <v>0</v>
      </c>
      <c r="AK5" t="s">
        <v>1781</v>
      </c>
      <c r="AL5" t="s">
        <v>1787</v>
      </c>
      <c r="AM5">
        <v>1</v>
      </c>
      <c r="AN5">
        <f t="shared" ref="AN5:AN68" ca="1" si="2">IF(AM4&lt;&gt;AM5,AM5*100,AN4)+IF(AP5&gt;0,1,0)</f>
        <v>100</v>
      </c>
      <c r="AO5" t="s">
        <v>16</v>
      </c>
      <c r="AP5" s="21">
        <f ca="1">INDEX(INDIRECT("'"&amp;$AL5&amp;"'!$AA:$AE"),MATCH(Sammanställning!$AO5,INDIRECT("'"&amp;$AL5&amp;"'!$AA:$AA"),0),4)</f>
        <v>0</v>
      </c>
      <c r="AQ5" s="21">
        <f>INDEX(DB!$A:$V,MATCH(Sammanställning!AQ$2&amp;Sammanställning!$AO5,DB!$U:$U,0),16)</f>
        <v>5519.2101331999993</v>
      </c>
      <c r="AR5" s="21">
        <f>INDEX(DB!$A:$V,MATCH(Sammanställning!AR$2&amp;Sammanställning!$AO5,DB!$U:$U,0),16)</f>
        <v>4218.3334243199997</v>
      </c>
      <c r="AS5" s="21">
        <f>INDEX(DB!$A:$V,MATCH(Sammanställning!AS$2&amp;Sammanställning!$AO5,DB!$U:$U,0),16)</f>
        <v>5687.1374192000003</v>
      </c>
      <c r="AT5" s="21">
        <f t="shared" ref="AT5:AT68" ca="1" si="3">IF($AO5="15.3",IF(SUMIF($AK:$AK,"Maskin",$AP:$AP)&lt;$AP5,$AP5-SUMIF($AK:$AK,"Maskin",$AP:$AP),0),$AP5)*AQ5</f>
        <v>0</v>
      </c>
      <c r="AU5" s="21">
        <f t="shared" ref="AU5:AU68" ca="1" si="4">IF($AO5="15.3",IF(SUMIF($AK:$AK,"Maskin",$AP:$AP)&lt;$AP5,$AP5-SUMIF($AK:$AK,"Maskin",$AP:$AP),0),$AP5)*AR5</f>
        <v>0</v>
      </c>
      <c r="AV5" s="21">
        <f t="shared" ref="AV5:AV68" ca="1" si="5">IF($AO5="15.3",IF(SUMIF($AK:$AK,"Maskin",$AP:$AP)&lt;$AP5,$AP5-SUMIF($AK:$AK,"Maskin",$AP:$AP),0),$AP5)*AS5</f>
        <v>0</v>
      </c>
      <c r="AW5" t="e">
        <f ca="1">INDEX(DB!$A:$V,MATCH(Sammanställning!$AH$2&amp;Sammanställning!$AO5,DB!$U:$U,0),6)</f>
        <v>#N/A</v>
      </c>
      <c r="AX5" t="e">
        <f ca="1">INDEX(DB!$A:$V,MATCH(Sammanställning!$AH$2&amp;Sammanställning!$AO5,DB!$U:$U,0),7)</f>
        <v>#N/A</v>
      </c>
      <c r="AY5" t="e">
        <f ca="1">INDEX(DB!$A:$V,MATCH(Sammanställning!$AH$2&amp;Sammanställning!$AO5,DB!$U:$U,0),13)</f>
        <v>#N/A</v>
      </c>
      <c r="AZ5" t="e">
        <f ca="1">INDEX(DB!$A:$V,MATCH(Sammanställning!$AH$2&amp;Sammanställning!$AO5,DB!$U:$U,0),14)</f>
        <v>#N/A</v>
      </c>
      <c r="BA5" t="e">
        <f ca="1">INDEX(DB!$A:$V,MATCH(Sammanställning!$AH$2&amp;Sammanställning!$AO5,DB!$U:$U,0),17)</f>
        <v>#N/A</v>
      </c>
      <c r="BB5" s="21">
        <f t="shared" ref="BB5:BB68" ca="1" si="6">AP5</f>
        <v>0</v>
      </c>
      <c r="BC5" s="21" t="e" cm="1">
        <f t="array" aca="1" ref="BC5" ca="1">INDEX($AQ5:$AS5,,MATCH($AH$2,$AQ$2:$AS$2,0))</f>
        <v>#N/A</v>
      </c>
      <c r="BD5" s="21" t="e" cm="1">
        <f t="array" aca="1" ref="BD5" ca="1">INDEX($AT5:$AV5,,MATCH($AH$2,$AT$2:$AV$2,0))</f>
        <v>#N/A</v>
      </c>
      <c r="BI5" s="37" t="s">
        <v>7</v>
      </c>
      <c r="BJ5">
        <f>'MFP SV1'!AO3+'MFP SV2'!AO3+'MFP SV3'!AO3+'MFP SV4'!AO3+'MFP F1'!AO3+'MFP F2'!AO3+'MFP F3'!AO3+'MFP F4'!AO3+'MFP F5'!AO3+'MFP F6'!AO3+'Skrivare SV1'!AO3+'Skrivare SV2'!AO3+'Skrivare F1'!AO3+'Skrivare F2'!AO3</f>
        <v>0</v>
      </c>
      <c r="BK5">
        <f>IF(BJ5&gt;0,1,0)</f>
        <v>0</v>
      </c>
    </row>
    <row r="6" spans="4:63" x14ac:dyDescent="0.35">
      <c r="H6" s="38"/>
      <c r="AJ6">
        <f t="shared" ca="1" si="1"/>
        <v>0</v>
      </c>
      <c r="AL6" t="s">
        <v>1787</v>
      </c>
      <c r="AM6">
        <v>1</v>
      </c>
      <c r="AN6">
        <f t="shared" ca="1" si="2"/>
        <v>100</v>
      </c>
      <c r="AO6" t="s">
        <v>17</v>
      </c>
      <c r="AP6" s="21">
        <f ca="1">INDEX(INDIRECT("'"&amp;$AL6&amp;"'!$AA:$AE"),MATCH(Sammanställning!$AO6,INDIRECT("'"&amp;$AL6&amp;"'!$AA:$AA"),0),4)</f>
        <v>0</v>
      </c>
      <c r="AQ6" s="21">
        <f>INDEX(DB!$A:$V,MATCH(Sammanställning!AQ$2&amp;Sammanställning!$AO6,DB!$U:$U,0),16)</f>
        <v>0.24405432231999999</v>
      </c>
      <c r="AR6" s="21">
        <f>INDEX(DB!$A:$V,MATCH(Sammanställning!AR$2&amp;Sammanställning!$AO6,DB!$U:$U,0),16)</f>
        <v>0.10075637159999999</v>
      </c>
      <c r="AS6" s="21">
        <f>INDEX(DB!$A:$V,MATCH(Sammanställning!AS$2&amp;Sammanställning!$AO6,DB!$U:$U,0),16)</f>
        <v>0.16792728600000001</v>
      </c>
      <c r="AT6" s="21">
        <f t="shared" ca="1" si="3"/>
        <v>0</v>
      </c>
      <c r="AU6" s="21">
        <f t="shared" ca="1" si="4"/>
        <v>0</v>
      </c>
      <c r="AV6" s="21">
        <f t="shared" ca="1" si="5"/>
        <v>0</v>
      </c>
      <c r="AW6" t="e">
        <f ca="1">INDEX(DB!$A:$V,MATCH(Sammanställning!$AH$2&amp;Sammanställning!$AO6,DB!$U:$U,0),6)</f>
        <v>#N/A</v>
      </c>
      <c r="AX6" t="e">
        <f ca="1">INDEX(DB!$A:$V,MATCH(Sammanställning!$AH$2&amp;Sammanställning!$AO6,DB!$U:$U,0),7)</f>
        <v>#N/A</v>
      </c>
      <c r="AY6" t="e">
        <f ca="1">INDEX(DB!$A:$V,MATCH(Sammanställning!$AH$2&amp;Sammanställning!$AO6,DB!$U:$U,0),13)</f>
        <v>#N/A</v>
      </c>
      <c r="AZ6" t="e">
        <f ca="1">INDEX(DB!$A:$V,MATCH(Sammanställning!$AH$2&amp;Sammanställning!$AO6,DB!$U:$U,0),14)</f>
        <v>#N/A</v>
      </c>
      <c r="BA6" t="e">
        <f ca="1">INDEX(DB!$A:$V,MATCH(Sammanställning!$AH$2&amp;Sammanställning!$AO6,DB!$U:$U,0),17)</f>
        <v>#N/A</v>
      </c>
      <c r="BB6" s="21">
        <f t="shared" ca="1" si="6"/>
        <v>0</v>
      </c>
      <c r="BC6" s="21" t="e" cm="1">
        <f t="array" aca="1" ref="BC6" ca="1">INDEX($AQ6:$AS6,,MATCH($AH$2,$AQ$2:$AS$2,0))</f>
        <v>#N/A</v>
      </c>
      <c r="BD6" s="21" t="e" cm="1">
        <f t="array" aca="1" ref="BD6" ca="1">INDEX($AT6:$AV6,,MATCH($AH$2,$AT$2:$AV$2,0))</f>
        <v>#N/A</v>
      </c>
      <c r="BI6" s="37" t="s">
        <v>9</v>
      </c>
      <c r="BJ6">
        <f>'MFP SV1'!AO4+'MFP SV2'!AO4+'MFP SV3'!AO4+'MFP SV4'!AO4+'MFP F1'!AO4+'MFP F2'!AO4+'MFP F3'!AO4+'MFP F4'!AO4+'MFP F5'!AO4+'MFP F6'!AO4+'Skrivare SV1'!AO4+'Skrivare SV2'!AO4+'Skrivare F1'!AO4+'Skrivare F2'!AO4</f>
        <v>0</v>
      </c>
      <c r="BK6">
        <f>IF(BJ6&gt;0,1,0)</f>
        <v>0</v>
      </c>
    </row>
    <row r="7" spans="4:63" x14ac:dyDescent="0.35">
      <c r="D7" s="29" t="s">
        <v>1</v>
      </c>
      <c r="H7" s="17" t="s">
        <v>1821</v>
      </c>
      <c r="I7" s="39">
        <f ca="1">AC5</f>
        <v>0</v>
      </c>
      <c r="J7" s="39">
        <f ca="1">AD5</f>
        <v>0</v>
      </c>
      <c r="K7" s="39">
        <f ca="1">AE5</f>
        <v>0</v>
      </c>
      <c r="AJ7">
        <f t="shared" ca="1" si="1"/>
        <v>0</v>
      </c>
      <c r="AL7" t="s">
        <v>1787</v>
      </c>
      <c r="AM7">
        <v>1</v>
      </c>
      <c r="AN7">
        <f t="shared" ca="1" si="2"/>
        <v>100</v>
      </c>
      <c r="AO7" t="s">
        <v>18</v>
      </c>
      <c r="AP7" s="21">
        <f ca="1">INDEX(INDIRECT("'"&amp;$AL7&amp;"'!$AA:$AE"),MATCH(Sammanställning!$AO7,INDIRECT("'"&amp;$AL7&amp;"'!$AA:$AA"),0),4)</f>
        <v>0</v>
      </c>
      <c r="AQ7" s="21">
        <f>INDEX(DB!$A:$V,MATCH(Sammanställning!AQ$2&amp;Sammanställning!$AO7,DB!$U:$U,0),16)</f>
        <v>0.24405432231999999</v>
      </c>
      <c r="AR7" s="21">
        <f>INDEX(DB!$A:$V,MATCH(Sammanställning!AR$2&amp;Sammanställning!$AO7,DB!$U:$U,0),16)</f>
        <v>0.11195152400000001</v>
      </c>
      <c r="AS7" s="21">
        <f>INDEX(DB!$A:$V,MATCH(Sammanställning!AS$2&amp;Sammanställning!$AO7,DB!$U:$U,0),16)</f>
        <v>0.16792728600000001</v>
      </c>
      <c r="AT7" s="21">
        <f t="shared" ca="1" si="3"/>
        <v>0</v>
      </c>
      <c r="AU7" s="21">
        <f t="shared" ca="1" si="4"/>
        <v>0</v>
      </c>
      <c r="AV7" s="21">
        <f t="shared" ca="1" si="5"/>
        <v>0</v>
      </c>
      <c r="AW7" t="e">
        <f ca="1">INDEX(DB!$A:$V,MATCH(Sammanställning!$AH$2&amp;Sammanställning!$AO7,DB!$U:$U,0),6)</f>
        <v>#N/A</v>
      </c>
      <c r="AX7" t="e">
        <f ca="1">INDEX(DB!$A:$V,MATCH(Sammanställning!$AH$2&amp;Sammanställning!$AO7,DB!$U:$U,0),7)</f>
        <v>#N/A</v>
      </c>
      <c r="AY7" t="e">
        <f ca="1">INDEX(DB!$A:$V,MATCH(Sammanställning!$AH$2&amp;Sammanställning!$AO7,DB!$U:$U,0),13)</f>
        <v>#N/A</v>
      </c>
      <c r="AZ7" t="e">
        <f ca="1">INDEX(DB!$A:$V,MATCH(Sammanställning!$AH$2&amp;Sammanställning!$AO7,DB!$U:$U,0),14)</f>
        <v>#N/A</v>
      </c>
      <c r="BA7" t="e">
        <f ca="1">INDEX(DB!$A:$V,MATCH(Sammanställning!$AH$2&amp;Sammanställning!$AO7,DB!$U:$U,0),17)</f>
        <v>#N/A</v>
      </c>
      <c r="BB7" s="21">
        <f t="shared" ca="1" si="6"/>
        <v>0</v>
      </c>
      <c r="BC7" s="21" t="e" cm="1">
        <f t="array" aca="1" ref="BC7" ca="1">INDEX($AQ7:$AS7,,MATCH($AH$2,$AQ$2:$AS$2,0))</f>
        <v>#N/A</v>
      </c>
      <c r="BD7" s="21" t="e" cm="1">
        <f t="array" aca="1" ref="BD7" ca="1">INDEX($AT7:$AV7,,MATCH($AH$2,$AT$2:$AV$2,0))</f>
        <v>#N/A</v>
      </c>
    </row>
    <row r="8" spans="4:63" x14ac:dyDescent="0.35">
      <c r="D8" s="29" t="s">
        <v>0</v>
      </c>
      <c r="AJ8">
        <f t="shared" ca="1" si="1"/>
        <v>0</v>
      </c>
      <c r="AL8" t="s">
        <v>1787</v>
      </c>
      <c r="AM8">
        <v>1</v>
      </c>
      <c r="AN8">
        <f t="shared" ca="1" si="2"/>
        <v>100</v>
      </c>
      <c r="AO8" t="s">
        <v>19</v>
      </c>
      <c r="AP8" s="21">
        <f ca="1">INDEX(INDIRECT("'"&amp;$AL8&amp;"'!$AA:$AE"),MATCH(Sammanställning!$AO8,INDIRECT("'"&amp;$AL8&amp;"'!$AA:$AA"),0),4)</f>
        <v>0</v>
      </c>
      <c r="AQ8" s="21">
        <f>INDEX(DB!$A:$V,MATCH(Sammanställning!AQ$2&amp;Sammanställning!$AO8,DB!$U:$U,0),16)</f>
        <v>0.24405432231999999</v>
      </c>
      <c r="AR8" s="21">
        <f>INDEX(DB!$A:$V,MATCH(Sammanställning!AR$2&amp;Sammanställning!$AO8,DB!$U:$U,0),16)</f>
        <v>0.1231466764</v>
      </c>
      <c r="AS8" s="21">
        <f>INDEX(DB!$A:$V,MATCH(Sammanställning!AS$2&amp;Sammanställning!$AO8,DB!$U:$U,0),16)</f>
        <v>0.16792728600000001</v>
      </c>
      <c r="AT8" s="21">
        <f t="shared" ca="1" si="3"/>
        <v>0</v>
      </c>
      <c r="AU8" s="21">
        <f t="shared" ca="1" si="4"/>
        <v>0</v>
      </c>
      <c r="AV8" s="21">
        <f t="shared" ca="1" si="5"/>
        <v>0</v>
      </c>
      <c r="AW8" t="e">
        <f ca="1">INDEX(DB!$A:$V,MATCH(Sammanställning!$AH$2&amp;Sammanställning!$AO8,DB!$U:$U,0),6)</f>
        <v>#N/A</v>
      </c>
      <c r="AX8" t="e">
        <f ca="1">INDEX(DB!$A:$V,MATCH(Sammanställning!$AH$2&amp;Sammanställning!$AO8,DB!$U:$U,0),7)</f>
        <v>#N/A</v>
      </c>
      <c r="AY8" t="e">
        <f ca="1">INDEX(DB!$A:$V,MATCH(Sammanställning!$AH$2&amp;Sammanställning!$AO8,DB!$U:$U,0),13)</f>
        <v>#N/A</v>
      </c>
      <c r="AZ8" t="e">
        <f ca="1">INDEX(DB!$A:$V,MATCH(Sammanställning!$AH$2&amp;Sammanställning!$AO8,DB!$U:$U,0),14)</f>
        <v>#N/A</v>
      </c>
      <c r="BA8" t="e">
        <f ca="1">INDEX(DB!$A:$V,MATCH(Sammanställning!$AH$2&amp;Sammanställning!$AO8,DB!$U:$U,0),17)</f>
        <v>#N/A</v>
      </c>
      <c r="BB8" s="21">
        <f t="shared" ca="1" si="6"/>
        <v>0</v>
      </c>
      <c r="BC8" s="21" t="e" cm="1">
        <f t="array" aca="1" ref="BC8" ca="1">INDEX($AQ8:$AS8,,MATCH($AH$2,$AQ$2:$AS$2,0))</f>
        <v>#N/A</v>
      </c>
      <c r="BD8" s="21" t="e" cm="1">
        <f t="array" aca="1" ref="BD8" ca="1">INDEX($AT8:$AV8,,MATCH($AH$2,$AT$2:$AV$2,0))</f>
        <v>#N/A</v>
      </c>
    </row>
    <row r="9" spans="4:63" x14ac:dyDescent="0.35">
      <c r="D9" s="7" t="str">
        <f>Admin!D3</f>
        <v>Version 4.0</v>
      </c>
      <c r="AJ9">
        <f t="shared" ca="1" si="1"/>
        <v>0</v>
      </c>
      <c r="AL9" t="s">
        <v>1787</v>
      </c>
      <c r="AM9">
        <v>1</v>
      </c>
      <c r="AN9">
        <f t="shared" ca="1" si="2"/>
        <v>100</v>
      </c>
      <c r="AO9" t="s">
        <v>20</v>
      </c>
      <c r="AP9" s="21">
        <f ca="1">INDEX(INDIRECT("'"&amp;$AL9&amp;"'!$AA:$AE"),MATCH(Sammanställning!$AO9,INDIRECT("'"&amp;$AL9&amp;"'!$AA:$AA"),0),4)</f>
        <v>0</v>
      </c>
      <c r="AQ9" s="21">
        <f>INDEX(DB!$A:$V,MATCH(Sammanställning!AQ$2&amp;Sammanställning!$AO9,DB!$U:$U,0),16)</f>
        <v>1010.9222617200001</v>
      </c>
      <c r="AR9" s="21">
        <f>INDEX(DB!$A:$V,MATCH(Sammanställning!AR$2&amp;Sammanställning!$AO9,DB!$U:$U,0),16)</f>
        <v>709.77266215999998</v>
      </c>
      <c r="AS9" s="21">
        <f>INDEX(DB!$A:$V,MATCH(Sammanställning!AS$2&amp;Sammanställning!$AO9,DB!$U:$U,0),16)</f>
        <v>1291.9205869599998</v>
      </c>
      <c r="AT9" s="21">
        <f t="shared" ca="1" si="3"/>
        <v>0</v>
      </c>
      <c r="AU9" s="21">
        <f t="shared" ca="1" si="4"/>
        <v>0</v>
      </c>
      <c r="AV9" s="21">
        <f t="shared" ca="1" si="5"/>
        <v>0</v>
      </c>
      <c r="AW9" t="e">
        <f ca="1">INDEX(DB!$A:$V,MATCH(Sammanställning!$AH$2&amp;Sammanställning!$AO9,DB!$U:$U,0),6)</f>
        <v>#N/A</v>
      </c>
      <c r="AX9" t="e">
        <f ca="1">INDEX(DB!$A:$V,MATCH(Sammanställning!$AH$2&amp;Sammanställning!$AO9,DB!$U:$U,0),7)</f>
        <v>#N/A</v>
      </c>
      <c r="AY9" t="e">
        <f ca="1">INDEX(DB!$A:$V,MATCH(Sammanställning!$AH$2&amp;Sammanställning!$AO9,DB!$U:$U,0),13)</f>
        <v>#N/A</v>
      </c>
      <c r="AZ9" t="e">
        <f ca="1">INDEX(DB!$A:$V,MATCH(Sammanställning!$AH$2&amp;Sammanställning!$AO9,DB!$U:$U,0),14)</f>
        <v>#N/A</v>
      </c>
      <c r="BA9" t="e">
        <f ca="1">INDEX(DB!$A:$V,MATCH(Sammanställning!$AH$2&amp;Sammanställning!$AO9,DB!$U:$U,0),17)</f>
        <v>#N/A</v>
      </c>
      <c r="BB9" s="21">
        <f t="shared" ca="1" si="6"/>
        <v>0</v>
      </c>
      <c r="BC9" s="21" t="e" cm="1">
        <f t="array" aca="1" ref="BC9" ca="1">INDEX($AQ9:$AS9,,MATCH($AH$2,$AQ$2:$AS$2,0))</f>
        <v>#N/A</v>
      </c>
      <c r="BD9" s="21" t="e" cm="1">
        <f t="array" aca="1" ref="BD9" ca="1">INDEX($AT9:$AV9,,MATCH($AH$2,$AT$2:$AV$2,0))</f>
        <v>#N/A</v>
      </c>
    </row>
    <row r="10" spans="4:63" x14ac:dyDescent="0.35">
      <c r="D10" s="7"/>
      <c r="AJ10">
        <f t="shared" ca="1" si="1"/>
        <v>0</v>
      </c>
      <c r="AL10" t="s">
        <v>1787</v>
      </c>
      <c r="AM10">
        <v>1</v>
      </c>
      <c r="AN10">
        <f t="shared" ca="1" si="2"/>
        <v>100</v>
      </c>
      <c r="AO10" t="s">
        <v>21</v>
      </c>
      <c r="AP10" s="21">
        <f ca="1">INDEX(INDIRECT("'"&amp;$AL10&amp;"'!$AA:$AE"),MATCH(Sammanställning!$AO10,INDIRECT("'"&amp;$AL10&amp;"'!$AA:$AA"),0),4)</f>
        <v>0</v>
      </c>
      <c r="AQ10" s="21">
        <f>INDEX(DB!$A:$V,MATCH(Sammanställning!AQ$2&amp;Sammanställning!$AO10,DB!$U:$U,0),16)</f>
        <v>752.31424128000003</v>
      </c>
      <c r="AR10" s="21">
        <f>INDEX(DB!$A:$V,MATCH(Sammanställning!AR$2&amp;Sammanställning!$AO10,DB!$U:$U,0),16)</f>
        <v>945.99037780000003</v>
      </c>
      <c r="AS10" s="21">
        <f>INDEX(DB!$A:$V,MATCH(Sammanställning!AS$2&amp;Sammanställning!$AO10,DB!$U:$U,0),16)</f>
        <v>780.30212227999994</v>
      </c>
      <c r="AT10" s="21">
        <f t="shared" ca="1" si="3"/>
        <v>0</v>
      </c>
      <c r="AU10" s="21">
        <f t="shared" ca="1" si="4"/>
        <v>0</v>
      </c>
      <c r="AV10" s="21">
        <f t="shared" ca="1" si="5"/>
        <v>0</v>
      </c>
      <c r="AW10" t="e">
        <f ca="1">INDEX(DB!$A:$V,MATCH(Sammanställning!$AH$2&amp;Sammanställning!$AO10,DB!$U:$U,0),6)</f>
        <v>#N/A</v>
      </c>
      <c r="AX10" t="e">
        <f ca="1">INDEX(DB!$A:$V,MATCH(Sammanställning!$AH$2&amp;Sammanställning!$AO10,DB!$U:$U,0),7)</f>
        <v>#N/A</v>
      </c>
      <c r="AY10" t="e">
        <f ca="1">INDEX(DB!$A:$V,MATCH(Sammanställning!$AH$2&amp;Sammanställning!$AO10,DB!$U:$U,0),13)</f>
        <v>#N/A</v>
      </c>
      <c r="AZ10" t="e">
        <f ca="1">INDEX(DB!$A:$V,MATCH(Sammanställning!$AH$2&amp;Sammanställning!$AO10,DB!$U:$U,0),14)</f>
        <v>#N/A</v>
      </c>
      <c r="BA10" t="e">
        <f ca="1">INDEX(DB!$A:$V,MATCH(Sammanställning!$AH$2&amp;Sammanställning!$AO10,DB!$U:$U,0),17)</f>
        <v>#N/A</v>
      </c>
      <c r="BB10" s="21">
        <f t="shared" ca="1" si="6"/>
        <v>0</v>
      </c>
      <c r="BC10" s="21" t="e" cm="1">
        <f t="array" aca="1" ref="BC10" ca="1">INDEX($AQ10:$AS10,,MATCH($AH$2,$AQ$2:$AS$2,0))</f>
        <v>#N/A</v>
      </c>
      <c r="BD10" s="21" t="e" cm="1">
        <f t="array" aca="1" ref="BD10" ca="1">INDEX($AT10:$AV10,,MATCH($AH$2,$AT$2:$AV$2,0))</f>
        <v>#N/A</v>
      </c>
    </row>
    <row r="11" spans="4:63" x14ac:dyDescent="0.35">
      <c r="K11" s="21"/>
      <c r="AJ11">
        <f t="shared" ca="1" si="1"/>
        <v>0</v>
      </c>
      <c r="AK11" t="s">
        <v>1781</v>
      </c>
      <c r="AL11" t="s">
        <v>1788</v>
      </c>
      <c r="AM11">
        <v>2</v>
      </c>
      <c r="AN11">
        <f t="shared" ca="1" si="2"/>
        <v>200</v>
      </c>
      <c r="AO11" t="s">
        <v>154</v>
      </c>
      <c r="AP11" s="21">
        <f ca="1">INDEX(INDIRECT("'"&amp;$AL11&amp;"'!$AA:$AE"),MATCH(Sammanställning!$AO11,INDIRECT("'"&amp;$AL11&amp;"'!$AA:$AA"),0),4)</f>
        <v>0</v>
      </c>
      <c r="AQ11" s="21">
        <f>INDEX(DB!$A:$V,MATCH(Sammanställning!AQ$2&amp;Sammanställning!$AO11,DB!$U:$U,0),16)</f>
        <v>6984.6555823600002</v>
      </c>
      <c r="AR11" s="21">
        <f>INDEX(DB!$A:$V,MATCH(Sammanställning!AR$2&amp;Sammanställning!$AO11,DB!$U:$U,0),16)</f>
        <v>16899.082547800001</v>
      </c>
      <c r="AS11" s="21">
        <f>INDEX(DB!$A:$V,MATCH(Sammanställning!AS$2&amp;Sammanställning!$AO11,DB!$U:$U,0),16)</f>
        <v>5866.2598576</v>
      </c>
      <c r="AT11" s="21">
        <f t="shared" ca="1" si="3"/>
        <v>0</v>
      </c>
      <c r="AU11" s="21">
        <f t="shared" ca="1" si="4"/>
        <v>0</v>
      </c>
      <c r="AV11" s="21">
        <f t="shared" ca="1" si="5"/>
        <v>0</v>
      </c>
      <c r="AW11" t="e">
        <f ca="1">INDEX(DB!$A:$V,MATCH(Sammanställning!$AH$2&amp;Sammanställning!$AO11,DB!$U:$U,0),6)</f>
        <v>#N/A</v>
      </c>
      <c r="AX11" t="e">
        <f ca="1">INDEX(DB!$A:$V,MATCH(Sammanställning!$AH$2&amp;Sammanställning!$AO11,DB!$U:$U,0),7)</f>
        <v>#N/A</v>
      </c>
      <c r="AY11" t="e">
        <f ca="1">INDEX(DB!$A:$V,MATCH(Sammanställning!$AH$2&amp;Sammanställning!$AO11,DB!$U:$U,0),13)</f>
        <v>#N/A</v>
      </c>
      <c r="AZ11" t="e">
        <f ca="1">INDEX(DB!$A:$V,MATCH(Sammanställning!$AH$2&amp;Sammanställning!$AO11,DB!$U:$U,0),14)</f>
        <v>#N/A</v>
      </c>
      <c r="BA11" t="e">
        <f ca="1">INDEX(DB!$A:$V,MATCH(Sammanställning!$AH$2&amp;Sammanställning!$AO11,DB!$U:$U,0),17)</f>
        <v>#N/A</v>
      </c>
      <c r="BB11" s="21">
        <f t="shared" ca="1" si="6"/>
        <v>0</v>
      </c>
      <c r="BC11" s="21" t="e" cm="1">
        <f t="array" aca="1" ref="BC11" ca="1">INDEX($AQ11:$AS11,,MATCH($AH$2,$AQ$2:$AS$2,0))</f>
        <v>#N/A</v>
      </c>
      <c r="BD11" s="21" t="e" cm="1">
        <f t="array" aca="1" ref="BD11" ca="1">INDEX($AT11:$AV11,,MATCH($AH$2,$AT$2:$AV$2,0))</f>
        <v>#N/A</v>
      </c>
    </row>
    <row r="12" spans="4:63" x14ac:dyDescent="0.35">
      <c r="D12" s="35" t="s">
        <v>32</v>
      </c>
      <c r="E12" s="106" t="str" cm="1">
        <f t="array" aca="1" ref="E12" ca="1">IF(COUNTIF(I5:K5,"Undanta")=3,"Ingen leverantör godkänd",IFERROR(INDEX(I4:K4,,AG2),""))</f>
        <v/>
      </c>
      <c r="F12" s="106"/>
      <c r="J12" s="40" t="s">
        <v>1820</v>
      </c>
      <c r="K12" s="41">
        <f ca="1">SUMIF(D:D,"Summa:",K:K)</f>
        <v>0</v>
      </c>
      <c r="AJ12">
        <f t="shared" ca="1" si="1"/>
        <v>0</v>
      </c>
      <c r="AL12" t="s">
        <v>1788</v>
      </c>
      <c r="AM12">
        <v>2</v>
      </c>
      <c r="AN12">
        <f t="shared" ca="1" si="2"/>
        <v>200</v>
      </c>
      <c r="AO12" t="s">
        <v>160</v>
      </c>
      <c r="AP12" s="21">
        <f ca="1">INDEX(INDIRECT("'"&amp;$AL12&amp;"'!$AA:$AE"),MATCH(Sammanställning!$AO12,INDIRECT("'"&amp;$AL12&amp;"'!$AA:$AA"),0),4)</f>
        <v>0</v>
      </c>
      <c r="AQ12" s="21">
        <f>INDEX(DB!$A:$V,MATCH(Sammanställning!AQ$2&amp;Sammanställning!$AO12,DB!$U:$U,0),16)</f>
        <v>0.24405432231999999</v>
      </c>
      <c r="AR12" s="21">
        <f>INDEX(DB!$A:$V,MATCH(Sammanställning!AR$2&amp;Sammanställning!$AO12,DB!$U:$U,0),16)</f>
        <v>6.1573338200000001E-2</v>
      </c>
      <c r="AS12" s="21">
        <f>INDEX(DB!$A:$V,MATCH(Sammanställning!AS$2&amp;Sammanställning!$AO12,DB!$U:$U,0),16)</f>
        <v>0.11195152400000001</v>
      </c>
      <c r="AT12" s="21">
        <f t="shared" ca="1" si="3"/>
        <v>0</v>
      </c>
      <c r="AU12" s="21">
        <f t="shared" ca="1" si="4"/>
        <v>0</v>
      </c>
      <c r="AV12" s="21">
        <f t="shared" ca="1" si="5"/>
        <v>0</v>
      </c>
      <c r="AW12" t="e">
        <f ca="1">INDEX(DB!$A:$V,MATCH(Sammanställning!$AH$2&amp;Sammanställning!$AO12,DB!$U:$U,0),6)</f>
        <v>#N/A</v>
      </c>
      <c r="AX12" t="e">
        <f ca="1">INDEX(DB!$A:$V,MATCH(Sammanställning!$AH$2&amp;Sammanställning!$AO12,DB!$U:$U,0),7)</f>
        <v>#N/A</v>
      </c>
      <c r="AY12" t="e">
        <f ca="1">INDEX(DB!$A:$V,MATCH(Sammanställning!$AH$2&amp;Sammanställning!$AO12,DB!$U:$U,0),13)</f>
        <v>#N/A</v>
      </c>
      <c r="AZ12" t="e">
        <f ca="1">INDEX(DB!$A:$V,MATCH(Sammanställning!$AH$2&amp;Sammanställning!$AO12,DB!$U:$U,0),14)</f>
        <v>#N/A</v>
      </c>
      <c r="BA12" t="e">
        <f ca="1">INDEX(DB!$A:$V,MATCH(Sammanställning!$AH$2&amp;Sammanställning!$AO12,DB!$U:$U,0),17)</f>
        <v>#N/A</v>
      </c>
      <c r="BB12" s="21">
        <f t="shared" ca="1" si="6"/>
        <v>0</v>
      </c>
      <c r="BC12" s="21" t="e" cm="1">
        <f t="array" aca="1" ref="BC12" ca="1">INDEX($AQ12:$AS12,,MATCH($AH$2,$AQ$2:$AS$2,0))</f>
        <v>#N/A</v>
      </c>
      <c r="BD12" s="21" t="e" cm="1">
        <f t="array" aca="1" ref="BD12" ca="1">INDEX($AT12:$AV12,,MATCH($AH$2,$AT$2:$AV$2,0))</f>
        <v>#N/A</v>
      </c>
    </row>
    <row r="13" spans="4:63" x14ac:dyDescent="0.35">
      <c r="AJ13">
        <f t="shared" ca="1" si="1"/>
        <v>0</v>
      </c>
      <c r="AL13" t="s">
        <v>1788</v>
      </c>
      <c r="AM13">
        <v>2</v>
      </c>
      <c r="AN13">
        <f t="shared" ca="1" si="2"/>
        <v>200</v>
      </c>
      <c r="AO13" t="s">
        <v>163</v>
      </c>
      <c r="AP13" s="21">
        <f ca="1">INDEX(INDIRECT("'"&amp;$AL13&amp;"'!$AA:$AE"),MATCH(Sammanställning!$AO13,INDIRECT("'"&amp;$AL13&amp;"'!$AA:$AA"),0),4)</f>
        <v>0</v>
      </c>
      <c r="AQ13" s="21">
        <f>INDEX(DB!$A:$V,MATCH(Sammanställning!AQ$2&amp;Sammanställning!$AO13,DB!$U:$U,0),16)</f>
        <v>0.24405432231999999</v>
      </c>
      <c r="AR13" s="21">
        <f>INDEX(DB!$A:$V,MATCH(Sammanställning!AR$2&amp;Sammanställning!$AO13,DB!$U:$U,0),16)</f>
        <v>7.2768490599999999E-2</v>
      </c>
      <c r="AS13" s="21">
        <f>INDEX(DB!$A:$V,MATCH(Sammanställning!AS$2&amp;Sammanställning!$AO13,DB!$U:$U,0),16)</f>
        <v>0.11195152400000001</v>
      </c>
      <c r="AT13" s="21">
        <f t="shared" ca="1" si="3"/>
        <v>0</v>
      </c>
      <c r="AU13" s="21">
        <f t="shared" ca="1" si="4"/>
        <v>0</v>
      </c>
      <c r="AV13" s="21">
        <f t="shared" ca="1" si="5"/>
        <v>0</v>
      </c>
      <c r="AW13" t="e">
        <f ca="1">INDEX(DB!$A:$V,MATCH(Sammanställning!$AH$2&amp;Sammanställning!$AO13,DB!$U:$U,0),6)</f>
        <v>#N/A</v>
      </c>
      <c r="AX13" t="e">
        <f ca="1">INDEX(DB!$A:$V,MATCH(Sammanställning!$AH$2&amp;Sammanställning!$AO13,DB!$U:$U,0),7)</f>
        <v>#N/A</v>
      </c>
      <c r="AY13" t="e">
        <f ca="1">INDEX(DB!$A:$V,MATCH(Sammanställning!$AH$2&amp;Sammanställning!$AO13,DB!$U:$U,0),13)</f>
        <v>#N/A</v>
      </c>
      <c r="AZ13" t="e">
        <f ca="1">INDEX(DB!$A:$V,MATCH(Sammanställning!$AH$2&amp;Sammanställning!$AO13,DB!$U:$U,0),14)</f>
        <v>#N/A</v>
      </c>
      <c r="BA13" t="e">
        <f ca="1">INDEX(DB!$A:$V,MATCH(Sammanställning!$AH$2&amp;Sammanställning!$AO13,DB!$U:$U,0),17)</f>
        <v>#N/A</v>
      </c>
      <c r="BB13" s="21">
        <f t="shared" ca="1" si="6"/>
        <v>0</v>
      </c>
      <c r="BC13" s="21" t="e" cm="1">
        <f t="array" aca="1" ref="BC13" ca="1">INDEX($AQ13:$AS13,,MATCH($AH$2,$AQ$2:$AS$2,0))</f>
        <v>#N/A</v>
      </c>
      <c r="BD13" s="21" t="e" cm="1">
        <f t="array" aca="1" ref="BD13" ca="1">INDEX($AT13:$AV13,,MATCH($AH$2,$AT$2:$AV$2,0))</f>
        <v>#N/A</v>
      </c>
    </row>
    <row r="14" spans="4:63" x14ac:dyDescent="0.35">
      <c r="AJ14">
        <f t="shared" ca="1" si="1"/>
        <v>0</v>
      </c>
      <c r="AL14" t="s">
        <v>1788</v>
      </c>
      <c r="AM14">
        <v>2</v>
      </c>
      <c r="AN14">
        <f t="shared" ca="1" si="2"/>
        <v>200</v>
      </c>
      <c r="AO14" t="s">
        <v>166</v>
      </c>
      <c r="AP14" s="21">
        <f ca="1">INDEX(INDIRECT("'"&amp;$AL14&amp;"'!$AA:$AE"),MATCH(Sammanställning!$AO14,INDIRECT("'"&amp;$AL14&amp;"'!$AA:$AA"),0),4)</f>
        <v>0</v>
      </c>
      <c r="AQ14" s="21">
        <f>INDEX(DB!$A:$V,MATCH(Sammanställning!AQ$2&amp;Sammanställning!$AO14,DB!$U:$U,0),16)</f>
        <v>0.24405432231999999</v>
      </c>
      <c r="AR14" s="21">
        <f>INDEX(DB!$A:$V,MATCH(Sammanställning!AR$2&amp;Sammanställning!$AO14,DB!$U:$U,0),16)</f>
        <v>8.3963643000000004E-2</v>
      </c>
      <c r="AS14" s="21">
        <f>INDEX(DB!$A:$V,MATCH(Sammanställning!AS$2&amp;Sammanställning!$AO14,DB!$U:$U,0),16)</f>
        <v>0.11195152400000001</v>
      </c>
      <c r="AT14" s="21">
        <f t="shared" ca="1" si="3"/>
        <v>0</v>
      </c>
      <c r="AU14" s="21">
        <f t="shared" ca="1" si="4"/>
        <v>0</v>
      </c>
      <c r="AV14" s="21">
        <f t="shared" ca="1" si="5"/>
        <v>0</v>
      </c>
      <c r="AW14" t="e">
        <f ca="1">INDEX(DB!$A:$V,MATCH(Sammanställning!$AH$2&amp;Sammanställning!$AO14,DB!$U:$U,0),6)</f>
        <v>#N/A</v>
      </c>
      <c r="AX14" t="e">
        <f ca="1">INDEX(DB!$A:$V,MATCH(Sammanställning!$AH$2&amp;Sammanställning!$AO14,DB!$U:$U,0),7)</f>
        <v>#N/A</v>
      </c>
      <c r="AY14" t="e">
        <f ca="1">INDEX(DB!$A:$V,MATCH(Sammanställning!$AH$2&amp;Sammanställning!$AO14,DB!$U:$U,0),13)</f>
        <v>#N/A</v>
      </c>
      <c r="AZ14" t="e">
        <f ca="1">INDEX(DB!$A:$V,MATCH(Sammanställning!$AH$2&amp;Sammanställning!$AO14,DB!$U:$U,0),14)</f>
        <v>#N/A</v>
      </c>
      <c r="BA14" t="e">
        <f ca="1">INDEX(DB!$A:$V,MATCH(Sammanställning!$AH$2&amp;Sammanställning!$AO14,DB!$U:$U,0),17)</f>
        <v>#N/A</v>
      </c>
      <c r="BB14" s="21">
        <f t="shared" ca="1" si="6"/>
        <v>0</v>
      </c>
      <c r="BC14" s="21" t="e" cm="1">
        <f t="array" aca="1" ref="BC14" ca="1">INDEX($AQ14:$AS14,,MATCH($AH$2,$AQ$2:$AS$2,0))</f>
        <v>#N/A</v>
      </c>
      <c r="BD14" s="21" t="e" cm="1">
        <f t="array" aca="1" ref="BD14" ca="1">INDEX($AT14:$AV14,,MATCH($AH$2,$AT$2:$AV$2,0))</f>
        <v>#N/A</v>
      </c>
    </row>
    <row r="15" spans="4:63" ht="18.5" x14ac:dyDescent="0.35">
      <c r="D15" s="42" t="s">
        <v>1787</v>
      </c>
      <c r="AJ15">
        <f t="shared" ca="1" si="1"/>
        <v>0</v>
      </c>
      <c r="AL15" t="s">
        <v>1788</v>
      </c>
      <c r="AM15">
        <v>2</v>
      </c>
      <c r="AN15">
        <f t="shared" ca="1" si="2"/>
        <v>200</v>
      </c>
      <c r="AO15" t="s">
        <v>169</v>
      </c>
      <c r="AP15" s="21">
        <f ca="1">INDEX(INDIRECT("'"&amp;$AL15&amp;"'!$AA:$AE"),MATCH(Sammanställning!$AO15,INDIRECT("'"&amp;$AL15&amp;"'!$AA:$AA"),0),4)</f>
        <v>0</v>
      </c>
      <c r="AQ15" s="21">
        <f>INDEX(DB!$A:$V,MATCH(Sammanställning!AQ$2&amp;Sammanställning!$AO15,DB!$U:$U,0),16)</f>
        <v>839.63643000000002</v>
      </c>
      <c r="AR15" s="21">
        <f>INDEX(DB!$A:$V,MATCH(Sammanställning!AR$2&amp;Sammanställning!$AO15,DB!$U:$U,0),16)</f>
        <v>0</v>
      </c>
      <c r="AS15" s="21">
        <f>INDEX(DB!$A:$V,MATCH(Sammanställning!AS$2&amp;Sammanställning!$AO15,DB!$U:$U,0),16)</f>
        <v>0</v>
      </c>
      <c r="AT15" s="21">
        <f t="shared" ca="1" si="3"/>
        <v>0</v>
      </c>
      <c r="AU15" s="21">
        <f t="shared" ca="1" si="4"/>
        <v>0</v>
      </c>
      <c r="AV15" s="21">
        <f t="shared" ca="1" si="5"/>
        <v>0</v>
      </c>
      <c r="AW15" t="e">
        <f ca="1">INDEX(DB!$A:$V,MATCH(Sammanställning!$AH$2&amp;Sammanställning!$AO15,DB!$U:$U,0),6)</f>
        <v>#N/A</v>
      </c>
      <c r="AX15" t="e">
        <f ca="1">INDEX(DB!$A:$V,MATCH(Sammanställning!$AH$2&amp;Sammanställning!$AO15,DB!$U:$U,0),7)</f>
        <v>#N/A</v>
      </c>
      <c r="AY15" t="e">
        <f ca="1">INDEX(DB!$A:$V,MATCH(Sammanställning!$AH$2&amp;Sammanställning!$AO15,DB!$U:$U,0),13)</f>
        <v>#N/A</v>
      </c>
      <c r="AZ15" t="e">
        <f ca="1">INDEX(DB!$A:$V,MATCH(Sammanställning!$AH$2&amp;Sammanställning!$AO15,DB!$U:$U,0),14)</f>
        <v>#N/A</v>
      </c>
      <c r="BA15" t="e">
        <f ca="1">INDEX(DB!$A:$V,MATCH(Sammanställning!$AH$2&amp;Sammanställning!$AO15,DB!$U:$U,0),17)</f>
        <v>#N/A</v>
      </c>
      <c r="BB15" s="21">
        <f t="shared" ca="1" si="6"/>
        <v>0</v>
      </c>
      <c r="BC15" s="21" t="e" cm="1">
        <f t="array" aca="1" ref="BC15" ca="1">INDEX($AQ15:$AS15,,MATCH($AH$2,$AQ$2:$AS$2,0))</f>
        <v>#N/A</v>
      </c>
      <c r="BD15" s="21" t="e" cm="1">
        <f t="array" aca="1" ref="BD15" ca="1">INDEX($AT15:$AV15,,MATCH($AH$2,$AT$2:$AV$2,0))</f>
        <v>#N/A</v>
      </c>
    </row>
    <row r="16" spans="4:63" x14ac:dyDescent="0.35">
      <c r="D16" s="35" t="s">
        <v>27</v>
      </c>
      <c r="E16" s="35" t="s">
        <v>1808</v>
      </c>
      <c r="F16" s="35" t="s">
        <v>1809</v>
      </c>
      <c r="G16" s="35" t="s">
        <v>26</v>
      </c>
      <c r="H16" s="35" t="s">
        <v>28</v>
      </c>
      <c r="I16" s="43" t="s">
        <v>3</v>
      </c>
      <c r="J16" s="44" t="s">
        <v>37</v>
      </c>
      <c r="K16" s="43" t="s">
        <v>1810</v>
      </c>
      <c r="AJ16">
        <f t="shared" ca="1" si="1"/>
        <v>0</v>
      </c>
      <c r="AL16" t="s">
        <v>1788</v>
      </c>
      <c r="AM16">
        <v>2</v>
      </c>
      <c r="AN16">
        <f t="shared" ca="1" si="2"/>
        <v>200</v>
      </c>
      <c r="AO16" t="s">
        <v>176</v>
      </c>
      <c r="AP16" s="21">
        <f ca="1">INDEX(INDIRECT("'"&amp;$AL16&amp;"'!$AA:$AE"),MATCH(Sammanställning!$AO16,INDIRECT("'"&amp;$AL16&amp;"'!$AA:$AA"),0),4)</f>
        <v>0</v>
      </c>
      <c r="AQ16" s="21">
        <f>INDEX(DB!$A:$V,MATCH(Sammanställning!AQ$2&amp;Sammanställning!$AO16,DB!$U:$U,0),16)</f>
        <v>0</v>
      </c>
      <c r="AR16" s="21">
        <f>INDEX(DB!$A:$V,MATCH(Sammanställning!AR$2&amp;Sammanställning!$AO16,DB!$U:$U,0),16)</f>
        <v>0</v>
      </c>
      <c r="AS16" s="21">
        <f>INDEX(DB!$A:$V,MATCH(Sammanställning!AS$2&amp;Sammanställning!$AO16,DB!$U:$U,0),16)</f>
        <v>0</v>
      </c>
      <c r="AT16" s="21">
        <f t="shared" ca="1" si="3"/>
        <v>0</v>
      </c>
      <c r="AU16" s="21">
        <f t="shared" ca="1" si="4"/>
        <v>0</v>
      </c>
      <c r="AV16" s="21">
        <f t="shared" ca="1" si="5"/>
        <v>0</v>
      </c>
      <c r="AW16" t="e">
        <f ca="1">INDEX(DB!$A:$V,MATCH(Sammanställning!$AH$2&amp;Sammanställning!$AO16,DB!$U:$U,0),6)</f>
        <v>#N/A</v>
      </c>
      <c r="AX16" t="e">
        <f ca="1">INDEX(DB!$A:$V,MATCH(Sammanställning!$AH$2&amp;Sammanställning!$AO16,DB!$U:$U,0),7)</f>
        <v>#N/A</v>
      </c>
      <c r="AY16" t="e">
        <f ca="1">INDEX(DB!$A:$V,MATCH(Sammanställning!$AH$2&amp;Sammanställning!$AO16,DB!$U:$U,0),13)</f>
        <v>#N/A</v>
      </c>
      <c r="AZ16" t="e">
        <f ca="1">INDEX(DB!$A:$V,MATCH(Sammanställning!$AH$2&amp;Sammanställning!$AO16,DB!$U:$U,0),14)</f>
        <v>#N/A</v>
      </c>
      <c r="BA16" t="e">
        <f ca="1">INDEX(DB!$A:$V,MATCH(Sammanställning!$AH$2&amp;Sammanställning!$AO16,DB!$U:$U,0),17)</f>
        <v>#N/A</v>
      </c>
      <c r="BB16" s="21">
        <f t="shared" ca="1" si="6"/>
        <v>0</v>
      </c>
      <c r="BC16" s="21" t="e" cm="1">
        <f t="array" aca="1" ref="BC16" ca="1">INDEX($AQ16:$AS16,,MATCH($AH$2,$AQ$2:$AS$2,0))</f>
        <v>#N/A</v>
      </c>
      <c r="BD16" s="21" t="e" cm="1">
        <f t="array" aca="1" ref="BD16" ca="1">INDEX($AT16:$AV16,,MATCH($AH$2,$AT$2:$AV$2,0))</f>
        <v>#N/A</v>
      </c>
    </row>
    <row r="17" spans="1:56" outlineLevel="1" x14ac:dyDescent="0.35">
      <c r="A17">
        <v>101</v>
      </c>
      <c r="D17" s="45" t="str">
        <f t="shared" ref="D17:D23" ca="1" si="7">IFERROR(INDEX($AK:$BD,MATCH($A17,$AN:$AN,0),13),"")</f>
        <v/>
      </c>
      <c r="E17" s="45" t="str">
        <f t="shared" ref="E17:E23" ca="1" si="8">IFERROR(INDEX($AK:$BD,MATCH($A17,$AN:$AN,0),14),"")</f>
        <v/>
      </c>
      <c r="F17" s="45" t="str">
        <f t="shared" ref="F17:F23" ca="1" si="9">IFERROR(INDEX($AK:$BD,MATCH($A17,$AN:$AN,0),15),"")</f>
        <v/>
      </c>
      <c r="G17" s="45" t="str">
        <f t="shared" ref="G17:G23" ca="1" si="10">IFERROR(INDEX($AK:$BD,MATCH($A17,$AN:$AN,0),16),"")</f>
        <v/>
      </c>
      <c r="H17" s="45" t="str">
        <f t="shared" ref="H17:H23" ca="1" si="11">IFERROR(INDEX($AK:$BD,MATCH($A17,$AN:$AN,0),17),"")</f>
        <v/>
      </c>
      <c r="I17" s="46" t="str">
        <f t="shared" ref="I17:I23" ca="1" si="12">IFERROR(INDEX($AK:$BD,MATCH($A17,$AN:$AN,0),18),"")</f>
        <v/>
      </c>
      <c r="J17" s="47" t="str">
        <f t="shared" ref="J17:J23" ca="1" si="13">IFERROR(INDEX($AK:$BD,MATCH($A17,$AN:$AN,0),19),"")</f>
        <v/>
      </c>
      <c r="K17" s="47" t="str">
        <f t="shared" ref="K17:K23" ca="1" si="14">IFERROR(INDEX($AK:$BD,MATCH($A17,$AN:$AN,0),20),"")</f>
        <v/>
      </c>
      <c r="AJ17">
        <f t="shared" ca="1" si="1"/>
        <v>0</v>
      </c>
      <c r="AL17" t="s">
        <v>1788</v>
      </c>
      <c r="AM17">
        <v>2</v>
      </c>
      <c r="AN17">
        <f t="shared" ca="1" si="2"/>
        <v>200</v>
      </c>
      <c r="AO17" t="s">
        <v>181</v>
      </c>
      <c r="AP17" s="21">
        <f ca="1">INDEX(INDIRECT("'"&amp;$AL17&amp;"'!$AA:$AE"),MATCH(Sammanställning!$AO17,INDIRECT("'"&amp;$AL17&amp;"'!$AA:$AA"),0),4)</f>
        <v>0</v>
      </c>
      <c r="AQ17" s="21">
        <f>INDEX(DB!$A:$V,MATCH(Sammanställning!AQ$2&amp;Sammanställning!$AO17,DB!$U:$U,0),16)</f>
        <v>0</v>
      </c>
      <c r="AR17" s="21">
        <f>INDEX(DB!$A:$V,MATCH(Sammanställning!AR$2&amp;Sammanställning!$AO17,DB!$U:$U,0),16)</f>
        <v>0</v>
      </c>
      <c r="AS17" s="21">
        <f>INDEX(DB!$A:$V,MATCH(Sammanställning!AS$2&amp;Sammanställning!$AO17,DB!$U:$U,0),16)</f>
        <v>0</v>
      </c>
      <c r="AT17" s="21">
        <f t="shared" ca="1" si="3"/>
        <v>0</v>
      </c>
      <c r="AU17" s="21">
        <f t="shared" ca="1" si="4"/>
        <v>0</v>
      </c>
      <c r="AV17" s="21">
        <f t="shared" ca="1" si="5"/>
        <v>0</v>
      </c>
      <c r="AW17" t="e">
        <f ca="1">INDEX(DB!$A:$V,MATCH(Sammanställning!$AH$2&amp;Sammanställning!$AO17,DB!$U:$U,0),6)</f>
        <v>#N/A</v>
      </c>
      <c r="AX17" t="e">
        <f ca="1">INDEX(DB!$A:$V,MATCH(Sammanställning!$AH$2&amp;Sammanställning!$AO17,DB!$U:$U,0),7)</f>
        <v>#N/A</v>
      </c>
      <c r="AY17" t="e">
        <f ca="1">INDEX(DB!$A:$V,MATCH(Sammanställning!$AH$2&amp;Sammanställning!$AO17,DB!$U:$U,0),13)</f>
        <v>#N/A</v>
      </c>
      <c r="AZ17" t="e">
        <f ca="1">INDEX(DB!$A:$V,MATCH(Sammanställning!$AH$2&amp;Sammanställning!$AO17,DB!$U:$U,0),14)</f>
        <v>#N/A</v>
      </c>
      <c r="BA17" t="e">
        <f ca="1">INDEX(DB!$A:$V,MATCH(Sammanställning!$AH$2&amp;Sammanställning!$AO17,DB!$U:$U,0),17)</f>
        <v>#N/A</v>
      </c>
      <c r="BB17" s="21">
        <f t="shared" ca="1" si="6"/>
        <v>0</v>
      </c>
      <c r="BC17" s="21" t="e" cm="1">
        <f t="array" aca="1" ref="BC17" ca="1">INDEX($AQ17:$AS17,,MATCH($AH$2,$AQ$2:$AS$2,0))</f>
        <v>#N/A</v>
      </c>
      <c r="BD17" s="21" t="e" cm="1">
        <f t="array" aca="1" ref="BD17" ca="1">INDEX($AT17:$AV17,,MATCH($AH$2,$AT$2:$AV$2,0))</f>
        <v>#N/A</v>
      </c>
    </row>
    <row r="18" spans="1:56" outlineLevel="1" x14ac:dyDescent="0.35">
      <c r="A18">
        <v>102</v>
      </c>
      <c r="D18" s="45" t="str">
        <f t="shared" ca="1" si="7"/>
        <v/>
      </c>
      <c r="E18" s="45" t="str">
        <f t="shared" ca="1" si="8"/>
        <v/>
      </c>
      <c r="F18" s="45" t="str">
        <f t="shared" ca="1" si="9"/>
        <v/>
      </c>
      <c r="G18" s="45" t="str">
        <f t="shared" ca="1" si="10"/>
        <v/>
      </c>
      <c r="H18" s="45" t="str">
        <f t="shared" ca="1" si="11"/>
        <v/>
      </c>
      <c r="I18" s="46" t="str">
        <f t="shared" ca="1" si="12"/>
        <v/>
      </c>
      <c r="J18" s="47" t="str">
        <f t="shared" ca="1" si="13"/>
        <v/>
      </c>
      <c r="K18" s="47" t="str">
        <f t="shared" ca="1" si="14"/>
        <v/>
      </c>
      <c r="AJ18">
        <f t="shared" ca="1" si="1"/>
        <v>0</v>
      </c>
      <c r="AL18" t="s">
        <v>1788</v>
      </c>
      <c r="AM18">
        <v>2</v>
      </c>
      <c r="AN18">
        <f t="shared" ca="1" si="2"/>
        <v>200</v>
      </c>
      <c r="AO18" t="s">
        <v>186</v>
      </c>
      <c r="AP18" s="21">
        <f ca="1">INDEX(INDIRECT("'"&amp;$AL18&amp;"'!$AA:$AE"),MATCH(Sammanställning!$AO18,INDIRECT("'"&amp;$AL18&amp;"'!$AA:$AA"),0),4)</f>
        <v>0</v>
      </c>
      <c r="AQ18" s="21">
        <f>INDEX(DB!$A:$V,MATCH(Sammanställning!AQ$2&amp;Sammanställning!$AO18,DB!$U:$U,0),16)</f>
        <v>1010.9222617200001</v>
      </c>
      <c r="AR18" s="21">
        <f>INDEX(DB!$A:$V,MATCH(Sammanställning!AR$2&amp;Sammanställning!$AO18,DB!$U:$U,0),16)</f>
        <v>0</v>
      </c>
      <c r="AS18" s="21">
        <f>INDEX(DB!$A:$V,MATCH(Sammanställning!AS$2&amp;Sammanställning!$AO18,DB!$U:$U,0),16)</f>
        <v>0</v>
      </c>
      <c r="AT18" s="21">
        <f t="shared" ca="1" si="3"/>
        <v>0</v>
      </c>
      <c r="AU18" s="21">
        <f t="shared" ca="1" si="4"/>
        <v>0</v>
      </c>
      <c r="AV18" s="21">
        <f t="shared" ca="1" si="5"/>
        <v>0</v>
      </c>
      <c r="AW18" t="e">
        <f ca="1">INDEX(DB!$A:$V,MATCH(Sammanställning!$AH$2&amp;Sammanställning!$AO18,DB!$U:$U,0),6)</f>
        <v>#N/A</v>
      </c>
      <c r="AX18" t="e">
        <f ca="1">INDEX(DB!$A:$V,MATCH(Sammanställning!$AH$2&amp;Sammanställning!$AO18,DB!$U:$U,0),7)</f>
        <v>#N/A</v>
      </c>
      <c r="AY18" t="e">
        <f ca="1">INDEX(DB!$A:$V,MATCH(Sammanställning!$AH$2&amp;Sammanställning!$AO18,DB!$U:$U,0),13)</f>
        <v>#N/A</v>
      </c>
      <c r="AZ18" t="e">
        <f ca="1">INDEX(DB!$A:$V,MATCH(Sammanställning!$AH$2&amp;Sammanställning!$AO18,DB!$U:$U,0),14)</f>
        <v>#N/A</v>
      </c>
      <c r="BA18" t="e">
        <f ca="1">INDEX(DB!$A:$V,MATCH(Sammanställning!$AH$2&amp;Sammanställning!$AO18,DB!$U:$U,0),17)</f>
        <v>#N/A</v>
      </c>
      <c r="BB18" s="21">
        <f t="shared" ca="1" si="6"/>
        <v>0</v>
      </c>
      <c r="BC18" s="21" t="e" cm="1">
        <f t="array" aca="1" ref="BC18" ca="1">INDEX($AQ18:$AS18,,MATCH($AH$2,$AQ$2:$AS$2,0))</f>
        <v>#N/A</v>
      </c>
      <c r="BD18" s="21" t="e" cm="1">
        <f t="array" aca="1" ref="BD18" ca="1">INDEX($AT18:$AV18,,MATCH($AH$2,$AT$2:$AV$2,0))</f>
        <v>#N/A</v>
      </c>
    </row>
    <row r="19" spans="1:56" outlineLevel="1" x14ac:dyDescent="0.35">
      <c r="A19">
        <v>103</v>
      </c>
      <c r="D19" s="45" t="str">
        <f t="shared" ca="1" si="7"/>
        <v/>
      </c>
      <c r="E19" s="45" t="str">
        <f t="shared" ca="1" si="8"/>
        <v/>
      </c>
      <c r="F19" s="45" t="str">
        <f t="shared" ca="1" si="9"/>
        <v/>
      </c>
      <c r="G19" s="45" t="str">
        <f t="shared" ca="1" si="10"/>
        <v/>
      </c>
      <c r="H19" s="45" t="str">
        <f t="shared" ca="1" si="11"/>
        <v/>
      </c>
      <c r="I19" s="46" t="str">
        <f t="shared" ca="1" si="12"/>
        <v/>
      </c>
      <c r="J19" s="47" t="str">
        <f t="shared" ca="1" si="13"/>
        <v/>
      </c>
      <c r="K19" s="47" t="str">
        <f t="shared" ca="1" si="14"/>
        <v/>
      </c>
      <c r="AJ19">
        <f t="shared" ca="1" si="1"/>
        <v>0</v>
      </c>
      <c r="AL19" t="s">
        <v>1788</v>
      </c>
      <c r="AM19">
        <v>2</v>
      </c>
      <c r="AN19">
        <f t="shared" ca="1" si="2"/>
        <v>200</v>
      </c>
      <c r="AO19" t="s">
        <v>189</v>
      </c>
      <c r="AP19" s="21">
        <f ca="1">INDEX(INDIRECT("'"&amp;$AL19&amp;"'!$AA:$AE"),MATCH(Sammanställning!$AO19,INDIRECT("'"&amp;$AL19&amp;"'!$AA:$AA"),0),4)</f>
        <v>0</v>
      </c>
      <c r="AQ19" s="21">
        <f>INDEX(DB!$A:$V,MATCH(Sammanställning!AQ$2&amp;Sammanställning!$AO19,DB!$U:$U,0),16)</f>
        <v>1168.7739105599999</v>
      </c>
      <c r="AR19" s="21">
        <f>INDEX(DB!$A:$V,MATCH(Sammanställning!AR$2&amp;Sammanställning!$AO19,DB!$U:$U,0),16)</f>
        <v>1698.3046190800001</v>
      </c>
      <c r="AS19" s="21">
        <f>INDEX(DB!$A:$V,MATCH(Sammanställning!AS$2&amp;Sammanställning!$AO19,DB!$U:$U,0),16)</f>
        <v>677.30672019999997</v>
      </c>
      <c r="AT19" s="21">
        <f t="shared" ca="1" si="3"/>
        <v>0</v>
      </c>
      <c r="AU19" s="21">
        <f t="shared" ca="1" si="4"/>
        <v>0</v>
      </c>
      <c r="AV19" s="21">
        <f t="shared" ca="1" si="5"/>
        <v>0</v>
      </c>
      <c r="AW19" t="e">
        <f ca="1">INDEX(DB!$A:$V,MATCH(Sammanställning!$AH$2&amp;Sammanställning!$AO19,DB!$U:$U,0),6)</f>
        <v>#N/A</v>
      </c>
      <c r="AX19" t="e">
        <f ca="1">INDEX(DB!$A:$V,MATCH(Sammanställning!$AH$2&amp;Sammanställning!$AO19,DB!$U:$U,0),7)</f>
        <v>#N/A</v>
      </c>
      <c r="AY19" t="e">
        <f ca="1">INDEX(DB!$A:$V,MATCH(Sammanställning!$AH$2&amp;Sammanställning!$AO19,DB!$U:$U,0),13)</f>
        <v>#N/A</v>
      </c>
      <c r="AZ19" t="e">
        <f ca="1">INDEX(DB!$A:$V,MATCH(Sammanställning!$AH$2&amp;Sammanställning!$AO19,DB!$U:$U,0),14)</f>
        <v>#N/A</v>
      </c>
      <c r="BA19" t="e">
        <f ca="1">INDEX(DB!$A:$V,MATCH(Sammanställning!$AH$2&amp;Sammanställning!$AO19,DB!$U:$U,0),17)</f>
        <v>#N/A</v>
      </c>
      <c r="BB19" s="21">
        <f t="shared" ca="1" si="6"/>
        <v>0</v>
      </c>
      <c r="BC19" s="21" t="e" cm="1">
        <f t="array" aca="1" ref="BC19" ca="1">INDEX($AQ19:$AS19,,MATCH($AH$2,$AQ$2:$AS$2,0))</f>
        <v>#N/A</v>
      </c>
      <c r="BD19" s="21" t="e" cm="1">
        <f t="array" aca="1" ref="BD19" ca="1">INDEX($AT19:$AV19,,MATCH($AH$2,$AT$2:$AV$2,0))</f>
        <v>#N/A</v>
      </c>
    </row>
    <row r="20" spans="1:56" outlineLevel="1" x14ac:dyDescent="0.35">
      <c r="A20">
        <v>104</v>
      </c>
      <c r="D20" s="45" t="str">
        <f t="shared" ca="1" si="7"/>
        <v/>
      </c>
      <c r="E20" s="45" t="str">
        <f t="shared" ca="1" si="8"/>
        <v/>
      </c>
      <c r="F20" s="45" t="str">
        <f t="shared" ca="1" si="9"/>
        <v/>
      </c>
      <c r="G20" s="45" t="str">
        <f t="shared" ca="1" si="10"/>
        <v/>
      </c>
      <c r="H20" s="45" t="str">
        <f t="shared" ca="1" si="11"/>
        <v/>
      </c>
      <c r="I20" s="46" t="str">
        <f t="shared" ca="1" si="12"/>
        <v/>
      </c>
      <c r="J20" s="47" t="str">
        <f t="shared" ca="1" si="13"/>
        <v/>
      </c>
      <c r="K20" s="47" t="str">
        <f t="shared" ca="1" si="14"/>
        <v/>
      </c>
      <c r="AJ20">
        <f t="shared" ca="1" si="1"/>
        <v>0</v>
      </c>
      <c r="AL20" t="s">
        <v>1788</v>
      </c>
      <c r="AM20">
        <v>2</v>
      </c>
      <c r="AN20">
        <f t="shared" ca="1" si="2"/>
        <v>200</v>
      </c>
      <c r="AO20" t="s">
        <v>195</v>
      </c>
      <c r="AP20" s="21">
        <f ca="1">INDEX(INDIRECT("'"&amp;$AL20&amp;"'!$AA:$AE"),MATCH(Sammanställning!$AO20,INDIRECT("'"&amp;$AL20&amp;"'!$AA:$AA"),0),4)</f>
        <v>0</v>
      </c>
      <c r="AQ20" s="21">
        <f>INDEX(DB!$A:$V,MATCH(Sammanställning!AQ$2&amp;Sammanställning!$AO20,DB!$U:$U,0),16)</f>
        <v>906.80734440000003</v>
      </c>
      <c r="AR20" s="21">
        <f>INDEX(DB!$A:$V,MATCH(Sammanställning!AR$2&amp;Sammanställning!$AO20,DB!$U:$U,0),16)</f>
        <v>779.18260703999999</v>
      </c>
      <c r="AS20" s="21">
        <f>INDEX(DB!$A:$V,MATCH(Sammanställning!AS$2&amp;Sammanställning!$AO20,DB!$U:$U,0),16)</f>
        <v>587.74550099999999</v>
      </c>
      <c r="AT20" s="21">
        <f t="shared" ca="1" si="3"/>
        <v>0</v>
      </c>
      <c r="AU20" s="21">
        <f t="shared" ca="1" si="4"/>
        <v>0</v>
      </c>
      <c r="AV20" s="21">
        <f t="shared" ca="1" si="5"/>
        <v>0</v>
      </c>
      <c r="AW20" t="e">
        <f ca="1">INDEX(DB!$A:$V,MATCH(Sammanställning!$AH$2&amp;Sammanställning!$AO20,DB!$U:$U,0),6)</f>
        <v>#N/A</v>
      </c>
      <c r="AX20" t="e">
        <f ca="1">INDEX(DB!$A:$V,MATCH(Sammanställning!$AH$2&amp;Sammanställning!$AO20,DB!$U:$U,0),7)</f>
        <v>#N/A</v>
      </c>
      <c r="AY20" t="e">
        <f ca="1">INDEX(DB!$A:$V,MATCH(Sammanställning!$AH$2&amp;Sammanställning!$AO20,DB!$U:$U,0),13)</f>
        <v>#N/A</v>
      </c>
      <c r="AZ20" t="e">
        <f ca="1">INDEX(DB!$A:$V,MATCH(Sammanställning!$AH$2&amp;Sammanställning!$AO20,DB!$U:$U,0),14)</f>
        <v>#N/A</v>
      </c>
      <c r="BA20" t="e">
        <f ca="1">INDEX(DB!$A:$V,MATCH(Sammanställning!$AH$2&amp;Sammanställning!$AO20,DB!$U:$U,0),17)</f>
        <v>#N/A</v>
      </c>
      <c r="BB20" s="21">
        <f t="shared" ca="1" si="6"/>
        <v>0</v>
      </c>
      <c r="BC20" s="21" t="e" cm="1">
        <f t="array" aca="1" ref="BC20" ca="1">INDEX($AQ20:$AS20,,MATCH($AH$2,$AQ$2:$AS$2,0))</f>
        <v>#N/A</v>
      </c>
      <c r="BD20" s="21" t="e" cm="1">
        <f t="array" aca="1" ref="BD20" ca="1">INDEX($AT20:$AV20,,MATCH($AH$2,$AT$2:$AV$2,0))</f>
        <v>#N/A</v>
      </c>
    </row>
    <row r="21" spans="1:56" outlineLevel="1" x14ac:dyDescent="0.35">
      <c r="A21">
        <v>105</v>
      </c>
      <c r="D21" s="45" t="str">
        <f t="shared" ca="1" si="7"/>
        <v/>
      </c>
      <c r="E21" s="45" t="str">
        <f t="shared" ca="1" si="8"/>
        <v/>
      </c>
      <c r="F21" s="45" t="str">
        <f t="shared" ca="1" si="9"/>
        <v/>
      </c>
      <c r="G21" s="45" t="str">
        <f t="shared" ca="1" si="10"/>
        <v/>
      </c>
      <c r="H21" s="45" t="str">
        <f t="shared" ca="1" si="11"/>
        <v/>
      </c>
      <c r="I21" s="46" t="str">
        <f t="shared" ca="1" si="12"/>
        <v/>
      </c>
      <c r="J21" s="47" t="str">
        <f t="shared" ca="1" si="13"/>
        <v/>
      </c>
      <c r="K21" s="47" t="str">
        <f t="shared" ca="1" si="14"/>
        <v/>
      </c>
      <c r="AJ21">
        <f t="shared" ca="1" si="1"/>
        <v>0</v>
      </c>
      <c r="AL21" t="s">
        <v>1788</v>
      </c>
      <c r="AM21">
        <v>2</v>
      </c>
      <c r="AN21">
        <f t="shared" ca="1" si="2"/>
        <v>200</v>
      </c>
      <c r="AO21" t="s">
        <v>22</v>
      </c>
      <c r="AP21" s="21">
        <f ca="1">INDEX(INDIRECT("'"&amp;$AL21&amp;"'!$AA:$AE"),MATCH(Sammanställning!$AO21,INDIRECT("'"&amp;$AL21&amp;"'!$AA:$AA"),0),4)</f>
        <v>0</v>
      </c>
      <c r="AQ21" s="21">
        <f>INDEX(DB!$A:$V,MATCH(Sammanställning!AQ$2&amp;Sammanställning!$AO21,DB!$U:$U,0),16)</f>
        <v>55.975762000000003</v>
      </c>
      <c r="AR21" s="21">
        <f>INDEX(DB!$A:$V,MATCH(Sammanställning!AR$2&amp;Sammanställning!$AO21,DB!$U:$U,0),16)</f>
        <v>22.390304800000003</v>
      </c>
      <c r="AS21" s="21">
        <f>INDEX(DB!$A:$V,MATCH(Sammanställning!AS$2&amp;Sammanställning!$AO21,DB!$U:$U,0),16)</f>
        <v>1.1195152400000001E-3</v>
      </c>
      <c r="AT21" s="21">
        <f t="shared" ca="1" si="3"/>
        <v>0</v>
      </c>
      <c r="AU21" s="21">
        <f t="shared" ca="1" si="4"/>
        <v>0</v>
      </c>
      <c r="AV21" s="21">
        <f t="shared" ca="1" si="5"/>
        <v>0</v>
      </c>
      <c r="AW21" t="e">
        <f ca="1">INDEX(DB!$A:$V,MATCH(Sammanställning!$AH$2&amp;Sammanställning!$AO21,DB!$U:$U,0),6)</f>
        <v>#N/A</v>
      </c>
      <c r="AX21" t="e">
        <f ca="1">INDEX(DB!$A:$V,MATCH(Sammanställning!$AH$2&amp;Sammanställning!$AO21,DB!$U:$U,0),7)</f>
        <v>#N/A</v>
      </c>
      <c r="AY21" t="e">
        <f ca="1">INDEX(DB!$A:$V,MATCH(Sammanställning!$AH$2&amp;Sammanställning!$AO21,DB!$U:$U,0),13)</f>
        <v>#N/A</v>
      </c>
      <c r="AZ21" t="e">
        <f ca="1">INDEX(DB!$A:$V,MATCH(Sammanställning!$AH$2&amp;Sammanställning!$AO21,DB!$U:$U,0),14)</f>
        <v>#N/A</v>
      </c>
      <c r="BA21" t="e">
        <f ca="1">INDEX(DB!$A:$V,MATCH(Sammanställning!$AH$2&amp;Sammanställning!$AO21,DB!$U:$U,0),17)</f>
        <v>#N/A</v>
      </c>
      <c r="BB21" s="21">
        <f t="shared" ca="1" si="6"/>
        <v>0</v>
      </c>
      <c r="BC21" s="21" t="e" cm="1">
        <f t="array" aca="1" ref="BC21" ca="1">INDEX($AQ21:$AS21,,MATCH($AH$2,$AQ$2:$AS$2,0))</f>
        <v>#N/A</v>
      </c>
      <c r="BD21" s="21" t="e" cm="1">
        <f t="array" aca="1" ref="BD21" ca="1">INDEX($AT21:$AV21,,MATCH($AH$2,$AT$2:$AV$2,0))</f>
        <v>#N/A</v>
      </c>
    </row>
    <row r="22" spans="1:56" outlineLevel="1" x14ac:dyDescent="0.35">
      <c r="A22">
        <v>106</v>
      </c>
      <c r="D22" s="45" t="str">
        <f t="shared" ca="1" si="7"/>
        <v/>
      </c>
      <c r="E22" s="45" t="str">
        <f t="shared" ca="1" si="8"/>
        <v/>
      </c>
      <c r="F22" s="45" t="str">
        <f t="shared" ca="1" si="9"/>
        <v/>
      </c>
      <c r="G22" s="45" t="str">
        <f t="shared" ca="1" si="10"/>
        <v/>
      </c>
      <c r="H22" s="45" t="str">
        <f t="shared" ca="1" si="11"/>
        <v/>
      </c>
      <c r="I22" s="46" t="str">
        <f t="shared" ca="1" si="12"/>
        <v/>
      </c>
      <c r="J22" s="47" t="str">
        <f t="shared" ca="1" si="13"/>
        <v/>
      </c>
      <c r="K22" s="47" t="str">
        <f t="shared" ca="1" si="14"/>
        <v/>
      </c>
      <c r="AJ22">
        <f t="shared" ca="1" si="1"/>
        <v>0</v>
      </c>
      <c r="AK22" t="s">
        <v>1781</v>
      </c>
      <c r="AL22" t="s">
        <v>1789</v>
      </c>
      <c r="AM22">
        <v>3</v>
      </c>
      <c r="AN22">
        <f t="shared" ca="1" si="2"/>
        <v>300</v>
      </c>
      <c r="AO22" t="s">
        <v>234</v>
      </c>
      <c r="AP22" s="21">
        <f ca="1">INDEX(INDIRECT("'"&amp;$AL22&amp;"'!$AA:$AE"),MATCH(Sammanställning!$AO22,INDIRECT("'"&amp;$AL22&amp;"'!$AA:$AA"),0),4)</f>
        <v>0</v>
      </c>
      <c r="AQ22" s="21">
        <f>INDEX(DB!$A:$V,MATCH(Sammanställning!AQ$2&amp;Sammanställning!$AO22,DB!$U:$U,0),16)</f>
        <v>42287.449160520002</v>
      </c>
      <c r="AR22" s="21">
        <f>INDEX(DB!$A:$V,MATCH(Sammanställning!AR$2&amp;Sammanställning!$AO22,DB!$U:$U,0),16)</f>
        <v>20594.602355040002</v>
      </c>
      <c r="AS22" s="21">
        <f>INDEX(DB!$A:$V,MATCH(Sammanställning!AS$2&amp;Sammanställning!$AO22,DB!$U:$U,0),16)</f>
        <v>27987.881000000001</v>
      </c>
      <c r="AT22" s="21">
        <f t="shared" ca="1" si="3"/>
        <v>0</v>
      </c>
      <c r="AU22" s="21">
        <f t="shared" ca="1" si="4"/>
        <v>0</v>
      </c>
      <c r="AV22" s="21">
        <f t="shared" ca="1" si="5"/>
        <v>0</v>
      </c>
      <c r="AW22" t="e">
        <f ca="1">INDEX(DB!$A:$V,MATCH(Sammanställning!$AH$2&amp;Sammanställning!$AO22,DB!$U:$U,0),6)</f>
        <v>#N/A</v>
      </c>
      <c r="AX22" t="e">
        <f ca="1">INDEX(DB!$A:$V,MATCH(Sammanställning!$AH$2&amp;Sammanställning!$AO22,DB!$U:$U,0),7)</f>
        <v>#N/A</v>
      </c>
      <c r="AY22" t="e">
        <f ca="1">INDEX(DB!$A:$V,MATCH(Sammanställning!$AH$2&amp;Sammanställning!$AO22,DB!$U:$U,0),13)</f>
        <v>#N/A</v>
      </c>
      <c r="AZ22" t="e">
        <f ca="1">INDEX(DB!$A:$V,MATCH(Sammanställning!$AH$2&amp;Sammanställning!$AO22,DB!$U:$U,0),14)</f>
        <v>#N/A</v>
      </c>
      <c r="BA22" t="e">
        <f ca="1">INDEX(DB!$A:$V,MATCH(Sammanställning!$AH$2&amp;Sammanställning!$AO22,DB!$U:$U,0),17)</f>
        <v>#N/A</v>
      </c>
      <c r="BB22" s="21">
        <f t="shared" ca="1" si="6"/>
        <v>0</v>
      </c>
      <c r="BC22" s="21" t="e" cm="1">
        <f t="array" aca="1" ref="BC22" ca="1">INDEX($AQ22:$AS22,,MATCH($AH$2,$AQ$2:$AS$2,0))</f>
        <v>#N/A</v>
      </c>
      <c r="BD22" s="21" t="e" cm="1">
        <f t="array" aca="1" ref="BD22" ca="1">INDEX($AT22:$AV22,,MATCH($AH$2,$AT$2:$AV$2,0))</f>
        <v>#N/A</v>
      </c>
    </row>
    <row r="23" spans="1:56" outlineLevel="1" x14ac:dyDescent="0.35">
      <c r="A23">
        <v>107</v>
      </c>
      <c r="D23" s="48" t="str">
        <f t="shared" ca="1" si="7"/>
        <v/>
      </c>
      <c r="E23" s="48" t="str">
        <f t="shared" ca="1" si="8"/>
        <v/>
      </c>
      <c r="F23" s="48" t="str">
        <f t="shared" ca="1" si="9"/>
        <v/>
      </c>
      <c r="G23" s="48" t="str">
        <f t="shared" ca="1" si="10"/>
        <v/>
      </c>
      <c r="H23" s="48" t="str">
        <f t="shared" ca="1" si="11"/>
        <v/>
      </c>
      <c r="I23" s="49" t="str">
        <f t="shared" ca="1" si="12"/>
        <v/>
      </c>
      <c r="J23" s="50" t="str">
        <f t="shared" ca="1" si="13"/>
        <v/>
      </c>
      <c r="K23" s="50" t="str">
        <f t="shared" ca="1" si="14"/>
        <v/>
      </c>
      <c r="AJ23">
        <f t="shared" ca="1" si="1"/>
        <v>0</v>
      </c>
      <c r="AL23" t="s">
        <v>1789</v>
      </c>
      <c r="AM23">
        <v>3</v>
      </c>
      <c r="AN23">
        <f t="shared" ca="1" si="2"/>
        <v>300</v>
      </c>
      <c r="AO23" t="s">
        <v>239</v>
      </c>
      <c r="AP23" s="21">
        <f ca="1">INDEX(INDIRECT("'"&amp;$AL23&amp;"'!$AA:$AE"),MATCH(Sammanställning!$AO23,INDIRECT("'"&amp;$AL23&amp;"'!$AA:$AA"),0),4)</f>
        <v>0</v>
      </c>
      <c r="AQ23" s="21">
        <f>INDEX(DB!$A:$V,MATCH(Sammanställning!AQ$2&amp;Sammanställning!$AO23,DB!$U:$U,0),16)</f>
        <v>4.7019640080000001E-2</v>
      </c>
      <c r="AR23" s="21">
        <f>INDEX(DB!$A:$V,MATCH(Sammanställning!AR$2&amp;Sammanställning!$AO23,DB!$U:$U,0),16)</f>
        <v>5.0378185799999996E-2</v>
      </c>
      <c r="AS23" s="21">
        <f>INDEX(DB!$A:$V,MATCH(Sammanställning!AS$2&amp;Sammanställning!$AO23,DB!$U:$U,0),16)</f>
        <v>7.7246551560000015E-2</v>
      </c>
      <c r="AT23" s="21">
        <f t="shared" ca="1" si="3"/>
        <v>0</v>
      </c>
      <c r="AU23" s="21">
        <f t="shared" ca="1" si="4"/>
        <v>0</v>
      </c>
      <c r="AV23" s="21">
        <f t="shared" ca="1" si="5"/>
        <v>0</v>
      </c>
      <c r="AW23" t="e">
        <f ca="1">INDEX(DB!$A:$V,MATCH(Sammanställning!$AH$2&amp;Sammanställning!$AO23,DB!$U:$U,0),6)</f>
        <v>#N/A</v>
      </c>
      <c r="AX23" t="e">
        <f ca="1">INDEX(DB!$A:$V,MATCH(Sammanställning!$AH$2&amp;Sammanställning!$AO23,DB!$U:$U,0),7)</f>
        <v>#N/A</v>
      </c>
      <c r="AY23" t="e">
        <f ca="1">INDEX(DB!$A:$V,MATCH(Sammanställning!$AH$2&amp;Sammanställning!$AO23,DB!$U:$U,0),13)</f>
        <v>#N/A</v>
      </c>
      <c r="AZ23" t="e">
        <f ca="1">INDEX(DB!$A:$V,MATCH(Sammanställning!$AH$2&amp;Sammanställning!$AO23,DB!$U:$U,0),14)</f>
        <v>#N/A</v>
      </c>
      <c r="BA23" t="e">
        <f ca="1">INDEX(DB!$A:$V,MATCH(Sammanställning!$AH$2&amp;Sammanställning!$AO23,DB!$U:$U,0),17)</f>
        <v>#N/A</v>
      </c>
      <c r="BB23" s="21">
        <f t="shared" ca="1" si="6"/>
        <v>0</v>
      </c>
      <c r="BC23" s="21" t="e" cm="1">
        <f t="array" aca="1" ref="BC23" ca="1">INDEX($AQ23:$AS23,,MATCH($AH$2,$AQ$2:$AS$2,0))</f>
        <v>#N/A</v>
      </c>
      <c r="BD23" s="21" t="e" cm="1">
        <f t="array" aca="1" ref="BD23" ca="1">INDEX($AT23:$AV23,,MATCH($AH$2,$AT$2:$AV$2,0))</f>
        <v>#N/A</v>
      </c>
    </row>
    <row r="24" spans="1:56" ht="15" thickBot="1" x14ac:dyDescent="0.4">
      <c r="A24" t="s">
        <v>1803</v>
      </c>
      <c r="D24" s="51" t="s">
        <v>1815</v>
      </c>
      <c r="E24" s="51"/>
      <c r="F24" s="51"/>
      <c r="G24" s="51"/>
      <c r="H24" s="51"/>
      <c r="I24" s="52"/>
      <c r="J24" s="53"/>
      <c r="K24" s="52">
        <f ca="1">SUM(K17:K23)</f>
        <v>0</v>
      </c>
      <c r="AJ24">
        <f t="shared" ca="1" si="1"/>
        <v>0</v>
      </c>
      <c r="AL24" t="s">
        <v>1789</v>
      </c>
      <c r="AM24">
        <v>3</v>
      </c>
      <c r="AN24">
        <f t="shared" ca="1" si="2"/>
        <v>300</v>
      </c>
      <c r="AO24" t="s">
        <v>242</v>
      </c>
      <c r="AP24" s="21">
        <f ca="1">INDEX(INDIRECT("'"&amp;$AL24&amp;"'!$AA:$AE"),MATCH(Sammanställning!$AO24,INDIRECT("'"&amp;$AL24&amp;"'!$AA:$AA"),0),4)</f>
        <v>0</v>
      </c>
      <c r="AQ24" s="21">
        <f>INDEX(DB!$A:$V,MATCH(Sammanställning!AQ$2&amp;Sammanställning!$AO24,DB!$U:$U,0),16)</f>
        <v>9.2919764920000009E-2</v>
      </c>
      <c r="AR24" s="21">
        <f>INDEX(DB!$A:$V,MATCH(Sammanställning!AR$2&amp;Sammanställning!$AO24,DB!$U:$U,0),16)</f>
        <v>0.10075637159999999</v>
      </c>
      <c r="AS24" s="21">
        <f>INDEX(DB!$A:$V,MATCH(Sammanställning!AS$2&amp;Sammanställning!$AO24,DB!$U:$U,0),16)</f>
        <v>7.7246551560000015E-2</v>
      </c>
      <c r="AT24" s="21">
        <f t="shared" ca="1" si="3"/>
        <v>0</v>
      </c>
      <c r="AU24" s="21">
        <f t="shared" ca="1" si="4"/>
        <v>0</v>
      </c>
      <c r="AV24" s="21">
        <f t="shared" ca="1" si="5"/>
        <v>0</v>
      </c>
      <c r="AW24" t="e">
        <f ca="1">INDEX(DB!$A:$V,MATCH(Sammanställning!$AH$2&amp;Sammanställning!$AO24,DB!$U:$U,0),6)</f>
        <v>#N/A</v>
      </c>
      <c r="AX24" t="e">
        <f ca="1">INDEX(DB!$A:$V,MATCH(Sammanställning!$AH$2&amp;Sammanställning!$AO24,DB!$U:$U,0),7)</f>
        <v>#N/A</v>
      </c>
      <c r="AY24" t="e">
        <f ca="1">INDEX(DB!$A:$V,MATCH(Sammanställning!$AH$2&amp;Sammanställning!$AO24,DB!$U:$U,0),13)</f>
        <v>#N/A</v>
      </c>
      <c r="AZ24" t="e">
        <f ca="1">INDEX(DB!$A:$V,MATCH(Sammanställning!$AH$2&amp;Sammanställning!$AO24,DB!$U:$U,0),14)</f>
        <v>#N/A</v>
      </c>
      <c r="BA24" t="e">
        <f ca="1">INDEX(DB!$A:$V,MATCH(Sammanställning!$AH$2&amp;Sammanställning!$AO24,DB!$U:$U,0),17)</f>
        <v>#N/A</v>
      </c>
      <c r="BB24" s="21">
        <f t="shared" ca="1" si="6"/>
        <v>0</v>
      </c>
      <c r="BC24" s="21" t="e" cm="1">
        <f t="array" aca="1" ref="BC24" ca="1">INDEX($AQ24:$AS24,,MATCH($AH$2,$AQ$2:$AS$2,0))</f>
        <v>#N/A</v>
      </c>
      <c r="BD24" s="21" t="e" cm="1">
        <f t="array" aca="1" ref="BD24" ca="1">INDEX($AT24:$AV24,,MATCH($AH$2,$AT$2:$AV$2,0))</f>
        <v>#N/A</v>
      </c>
    </row>
    <row r="25" spans="1:56" ht="15" thickTop="1" x14ac:dyDescent="0.35">
      <c r="AJ25">
        <f t="shared" ca="1" si="1"/>
        <v>0</v>
      </c>
      <c r="AL25" t="s">
        <v>1789</v>
      </c>
      <c r="AM25">
        <v>3</v>
      </c>
      <c r="AN25">
        <f t="shared" ca="1" si="2"/>
        <v>300</v>
      </c>
      <c r="AO25" t="s">
        <v>246</v>
      </c>
      <c r="AP25" s="21">
        <f ca="1">INDEX(INDIRECT("'"&amp;$AL25&amp;"'!$AA:$AE"),MATCH(Sammanställning!$AO25,INDIRECT("'"&amp;$AL25&amp;"'!$AA:$AA"),0),4)</f>
        <v>0</v>
      </c>
      <c r="AQ25" s="21">
        <f>INDEX(DB!$A:$V,MATCH(Sammanställning!AQ$2&amp;Sammanställning!$AO25,DB!$U:$U,0),16)</f>
        <v>4.7019640080000001E-2</v>
      </c>
      <c r="AR25" s="21">
        <f>INDEX(DB!$A:$V,MATCH(Sammanställning!AR$2&amp;Sammanställning!$AO25,DB!$U:$U,0),16)</f>
        <v>6.1573338200000001E-2</v>
      </c>
      <c r="AS25" s="21">
        <f>INDEX(DB!$A:$V,MATCH(Sammanställning!AS$2&amp;Sammanställning!$AO25,DB!$U:$U,0),16)</f>
        <v>7.7246551560000015E-2</v>
      </c>
      <c r="AT25" s="21">
        <f t="shared" ca="1" si="3"/>
        <v>0</v>
      </c>
      <c r="AU25" s="21">
        <f t="shared" ca="1" si="4"/>
        <v>0</v>
      </c>
      <c r="AV25" s="21">
        <f t="shared" ca="1" si="5"/>
        <v>0</v>
      </c>
      <c r="AW25" t="e">
        <f ca="1">INDEX(DB!$A:$V,MATCH(Sammanställning!$AH$2&amp;Sammanställning!$AO25,DB!$U:$U,0),6)</f>
        <v>#N/A</v>
      </c>
      <c r="AX25" t="e">
        <f ca="1">INDEX(DB!$A:$V,MATCH(Sammanställning!$AH$2&amp;Sammanställning!$AO25,DB!$U:$U,0),7)</f>
        <v>#N/A</v>
      </c>
      <c r="AY25" t="e">
        <f ca="1">INDEX(DB!$A:$V,MATCH(Sammanställning!$AH$2&amp;Sammanställning!$AO25,DB!$U:$U,0),13)</f>
        <v>#N/A</v>
      </c>
      <c r="AZ25" t="e">
        <f ca="1">INDEX(DB!$A:$V,MATCH(Sammanställning!$AH$2&amp;Sammanställning!$AO25,DB!$U:$U,0),14)</f>
        <v>#N/A</v>
      </c>
      <c r="BA25" t="e">
        <f ca="1">INDEX(DB!$A:$V,MATCH(Sammanställning!$AH$2&amp;Sammanställning!$AO25,DB!$U:$U,0),17)</f>
        <v>#N/A</v>
      </c>
      <c r="BB25" s="21">
        <f t="shared" ca="1" si="6"/>
        <v>0</v>
      </c>
      <c r="BC25" s="21" t="e" cm="1">
        <f t="array" aca="1" ref="BC25" ca="1">INDEX($AQ25:$AS25,,MATCH($AH$2,$AQ$2:$AS$2,0))</f>
        <v>#N/A</v>
      </c>
      <c r="BD25" s="21" t="e" cm="1">
        <f t="array" aca="1" ref="BD25" ca="1">INDEX($AT25:$AV25,,MATCH($AH$2,$AT$2:$AV$2,0))</f>
        <v>#N/A</v>
      </c>
    </row>
    <row r="26" spans="1:56" ht="18.5" x14ac:dyDescent="0.35">
      <c r="D26" s="42" t="s">
        <v>1788</v>
      </c>
      <c r="AJ26">
        <f t="shared" ca="1" si="1"/>
        <v>0</v>
      </c>
      <c r="AL26" t="s">
        <v>1789</v>
      </c>
      <c r="AM26">
        <v>3</v>
      </c>
      <c r="AN26">
        <f t="shared" ca="1" si="2"/>
        <v>300</v>
      </c>
      <c r="AO26" t="s">
        <v>249</v>
      </c>
      <c r="AP26" s="21">
        <f ca="1">INDEX(INDIRECT("'"&amp;$AL26&amp;"'!$AA:$AE"),MATCH(Sammanställning!$AO26,INDIRECT("'"&amp;$AL26&amp;"'!$AA:$AA"),0),4)</f>
        <v>0</v>
      </c>
      <c r="AQ26" s="21">
        <f>INDEX(DB!$A:$V,MATCH(Sammanställning!AQ$2&amp;Sammanställning!$AO26,DB!$U:$U,0),16)</f>
        <v>9.2919764920000009E-2</v>
      </c>
      <c r="AR26" s="21">
        <f>INDEX(DB!$A:$V,MATCH(Sammanställning!AR$2&amp;Sammanställning!$AO26,DB!$U:$U,0),16)</f>
        <v>0.1231466764</v>
      </c>
      <c r="AS26" s="21">
        <f>INDEX(DB!$A:$V,MATCH(Sammanställning!AS$2&amp;Sammanställning!$AO26,DB!$U:$U,0),16)</f>
        <v>7.7246551560000015E-2</v>
      </c>
      <c r="AT26" s="21">
        <f t="shared" ca="1" si="3"/>
        <v>0</v>
      </c>
      <c r="AU26" s="21">
        <f t="shared" ca="1" si="4"/>
        <v>0</v>
      </c>
      <c r="AV26" s="21">
        <f t="shared" ca="1" si="5"/>
        <v>0</v>
      </c>
      <c r="AW26" t="e">
        <f ca="1">INDEX(DB!$A:$V,MATCH(Sammanställning!$AH$2&amp;Sammanställning!$AO26,DB!$U:$U,0),6)</f>
        <v>#N/A</v>
      </c>
      <c r="AX26" t="e">
        <f ca="1">INDEX(DB!$A:$V,MATCH(Sammanställning!$AH$2&amp;Sammanställning!$AO26,DB!$U:$U,0),7)</f>
        <v>#N/A</v>
      </c>
      <c r="AY26" t="e">
        <f ca="1">INDEX(DB!$A:$V,MATCH(Sammanställning!$AH$2&amp;Sammanställning!$AO26,DB!$U:$U,0),13)</f>
        <v>#N/A</v>
      </c>
      <c r="AZ26" t="e">
        <f ca="1">INDEX(DB!$A:$V,MATCH(Sammanställning!$AH$2&amp;Sammanställning!$AO26,DB!$U:$U,0),14)</f>
        <v>#N/A</v>
      </c>
      <c r="BA26" t="e">
        <f ca="1">INDEX(DB!$A:$V,MATCH(Sammanställning!$AH$2&amp;Sammanställning!$AO26,DB!$U:$U,0),17)</f>
        <v>#N/A</v>
      </c>
      <c r="BB26" s="21">
        <f t="shared" ca="1" si="6"/>
        <v>0</v>
      </c>
      <c r="BC26" s="21" t="e" cm="1">
        <f t="array" aca="1" ref="BC26" ca="1">INDEX($AQ26:$AS26,,MATCH($AH$2,$AQ$2:$AS$2,0))</f>
        <v>#N/A</v>
      </c>
      <c r="BD26" s="21" t="e" cm="1">
        <f t="array" aca="1" ref="BD26" ca="1">INDEX($AT26:$AV26,,MATCH($AH$2,$AT$2:$AV$2,0))</f>
        <v>#N/A</v>
      </c>
    </row>
    <row r="27" spans="1:56" x14ac:dyDescent="0.35">
      <c r="D27" s="35" t="s">
        <v>27</v>
      </c>
      <c r="E27" s="35" t="s">
        <v>1808</v>
      </c>
      <c r="F27" s="35" t="s">
        <v>1809</v>
      </c>
      <c r="G27" s="35" t="s">
        <v>26</v>
      </c>
      <c r="H27" s="35" t="s">
        <v>28</v>
      </c>
      <c r="I27" s="43" t="s">
        <v>3</v>
      </c>
      <c r="J27" s="44" t="s">
        <v>37</v>
      </c>
      <c r="K27" s="43" t="s">
        <v>1810</v>
      </c>
      <c r="AJ27">
        <f t="shared" ca="1" si="1"/>
        <v>0</v>
      </c>
      <c r="AL27" t="s">
        <v>1789</v>
      </c>
      <c r="AM27">
        <v>3</v>
      </c>
      <c r="AN27">
        <f t="shared" ca="1" si="2"/>
        <v>300</v>
      </c>
      <c r="AO27" t="s">
        <v>253</v>
      </c>
      <c r="AP27" s="21">
        <f ca="1">INDEX(INDIRECT("'"&amp;$AL27&amp;"'!$AA:$AE"),MATCH(Sammanställning!$AO27,INDIRECT("'"&amp;$AL27&amp;"'!$AA:$AA"),0),4)</f>
        <v>0</v>
      </c>
      <c r="AQ27" s="21">
        <f>INDEX(DB!$A:$V,MATCH(Sammanställning!AQ$2&amp;Sammanställning!$AO27,DB!$U:$U,0),16)</f>
        <v>4.7019640080000001E-2</v>
      </c>
      <c r="AR27" s="21">
        <f>INDEX(DB!$A:$V,MATCH(Sammanställning!AR$2&amp;Sammanställning!$AO27,DB!$U:$U,0),16)</f>
        <v>7.2768490599999999E-2</v>
      </c>
      <c r="AS27" s="21">
        <f>INDEX(DB!$A:$V,MATCH(Sammanställning!AS$2&amp;Sammanställning!$AO27,DB!$U:$U,0),16)</f>
        <v>7.7246551560000015E-2</v>
      </c>
      <c r="AT27" s="21">
        <f t="shared" ca="1" si="3"/>
        <v>0</v>
      </c>
      <c r="AU27" s="21">
        <f t="shared" ca="1" si="4"/>
        <v>0</v>
      </c>
      <c r="AV27" s="21">
        <f t="shared" ca="1" si="5"/>
        <v>0</v>
      </c>
      <c r="AW27" t="e">
        <f ca="1">INDEX(DB!$A:$V,MATCH(Sammanställning!$AH$2&amp;Sammanställning!$AO27,DB!$U:$U,0),6)</f>
        <v>#N/A</v>
      </c>
      <c r="AX27" t="e">
        <f ca="1">INDEX(DB!$A:$V,MATCH(Sammanställning!$AH$2&amp;Sammanställning!$AO27,DB!$U:$U,0),7)</f>
        <v>#N/A</v>
      </c>
      <c r="AY27" t="e">
        <f ca="1">INDEX(DB!$A:$V,MATCH(Sammanställning!$AH$2&amp;Sammanställning!$AO27,DB!$U:$U,0),13)</f>
        <v>#N/A</v>
      </c>
      <c r="AZ27" t="e">
        <f ca="1">INDEX(DB!$A:$V,MATCH(Sammanställning!$AH$2&amp;Sammanställning!$AO27,DB!$U:$U,0),14)</f>
        <v>#N/A</v>
      </c>
      <c r="BA27" t="e">
        <f ca="1">INDEX(DB!$A:$V,MATCH(Sammanställning!$AH$2&amp;Sammanställning!$AO27,DB!$U:$U,0),17)</f>
        <v>#N/A</v>
      </c>
      <c r="BB27" s="21">
        <f t="shared" ca="1" si="6"/>
        <v>0</v>
      </c>
      <c r="BC27" s="21" t="e" cm="1">
        <f t="array" aca="1" ref="BC27" ca="1">INDEX($AQ27:$AS27,,MATCH($AH$2,$AQ$2:$AS$2,0))</f>
        <v>#N/A</v>
      </c>
      <c r="BD27" s="21" t="e" cm="1">
        <f t="array" aca="1" ref="BD27" ca="1">INDEX($AT27:$AV27,,MATCH($AH$2,$AT$2:$AV$2,0))</f>
        <v>#N/A</v>
      </c>
    </row>
    <row r="28" spans="1:56" outlineLevel="1" x14ac:dyDescent="0.35">
      <c r="A28">
        <v>201</v>
      </c>
      <c r="D28" s="45" t="str">
        <f t="shared" ref="D28:D38" ca="1" si="15">IFERROR(INDEX($AK:$BD,MATCH($A28,$AN:$AN,0),13),"")</f>
        <v/>
      </c>
      <c r="E28" s="45" t="str">
        <f t="shared" ref="E28:E38" ca="1" si="16">IFERROR(INDEX($AK:$BD,MATCH($A28,$AN:$AN,0),14),"")</f>
        <v/>
      </c>
      <c r="F28" s="45" t="str">
        <f t="shared" ref="F28:F38" ca="1" si="17">IFERROR(INDEX($AK:$BD,MATCH($A28,$AN:$AN,0),15),"")</f>
        <v/>
      </c>
      <c r="G28" s="45" t="str">
        <f t="shared" ref="G28:G38" ca="1" si="18">IFERROR(INDEX($AK:$BD,MATCH($A28,$AN:$AN,0),16),"")</f>
        <v/>
      </c>
      <c r="H28" s="45" t="str">
        <f t="shared" ref="H28:H38" ca="1" si="19">IFERROR(INDEX($AK:$BD,MATCH($A28,$AN:$AN,0),17),"")</f>
        <v/>
      </c>
      <c r="I28" s="46" t="str">
        <f t="shared" ref="I28:I38" ca="1" si="20">IFERROR(INDEX($AK:$BD,MATCH($A28,$AN:$AN,0),18),"")</f>
        <v/>
      </c>
      <c r="J28" s="47" t="str">
        <f t="shared" ref="J28:J38" ca="1" si="21">IFERROR(INDEX($AK:$BD,MATCH($A28,$AN:$AN,0),19),"")</f>
        <v/>
      </c>
      <c r="K28" s="47" t="str">
        <f t="shared" ref="K28:K38" ca="1" si="22">IFERROR(INDEX($AK:$BD,MATCH($A28,$AN:$AN,0),20),"")</f>
        <v/>
      </c>
      <c r="AJ28">
        <f t="shared" ca="1" si="1"/>
        <v>0</v>
      </c>
      <c r="AL28" t="s">
        <v>1789</v>
      </c>
      <c r="AM28">
        <v>3</v>
      </c>
      <c r="AN28">
        <f t="shared" ca="1" si="2"/>
        <v>300</v>
      </c>
      <c r="AO28" t="s">
        <v>256</v>
      </c>
      <c r="AP28" s="21">
        <f ca="1">INDEX(INDIRECT("'"&amp;$AL28&amp;"'!$AA:$AE"),MATCH(Sammanställning!$AO28,INDIRECT("'"&amp;$AL28&amp;"'!$AA:$AA"),0),4)</f>
        <v>0</v>
      </c>
      <c r="AQ28" s="21">
        <f>INDEX(DB!$A:$V,MATCH(Sammanställning!AQ$2&amp;Sammanställning!$AO28,DB!$U:$U,0),16)</f>
        <v>9.2919764920000009E-2</v>
      </c>
      <c r="AR28" s="21">
        <f>INDEX(DB!$A:$V,MATCH(Sammanställning!AR$2&amp;Sammanställning!$AO28,DB!$U:$U,0),16)</f>
        <v>0.1455369812</v>
      </c>
      <c r="AS28" s="21">
        <f>INDEX(DB!$A:$V,MATCH(Sammanställning!AS$2&amp;Sammanställning!$AO28,DB!$U:$U,0),16)</f>
        <v>7.7246551560000015E-2</v>
      </c>
      <c r="AT28" s="21">
        <f t="shared" ca="1" si="3"/>
        <v>0</v>
      </c>
      <c r="AU28" s="21">
        <f t="shared" ca="1" si="4"/>
        <v>0</v>
      </c>
      <c r="AV28" s="21">
        <f t="shared" ca="1" si="5"/>
        <v>0</v>
      </c>
      <c r="AW28" t="e">
        <f ca="1">INDEX(DB!$A:$V,MATCH(Sammanställning!$AH$2&amp;Sammanställning!$AO28,DB!$U:$U,0),6)</f>
        <v>#N/A</v>
      </c>
      <c r="AX28" t="e">
        <f ca="1">INDEX(DB!$A:$V,MATCH(Sammanställning!$AH$2&amp;Sammanställning!$AO28,DB!$U:$U,0),7)</f>
        <v>#N/A</v>
      </c>
      <c r="AY28" t="e">
        <f ca="1">INDEX(DB!$A:$V,MATCH(Sammanställning!$AH$2&amp;Sammanställning!$AO28,DB!$U:$U,0),13)</f>
        <v>#N/A</v>
      </c>
      <c r="AZ28" t="e">
        <f ca="1">INDEX(DB!$A:$V,MATCH(Sammanställning!$AH$2&amp;Sammanställning!$AO28,DB!$U:$U,0),14)</f>
        <v>#N/A</v>
      </c>
      <c r="BA28" t="e">
        <f ca="1">INDEX(DB!$A:$V,MATCH(Sammanställning!$AH$2&amp;Sammanställning!$AO28,DB!$U:$U,0),17)</f>
        <v>#N/A</v>
      </c>
      <c r="BB28" s="21">
        <f t="shared" ca="1" si="6"/>
        <v>0</v>
      </c>
      <c r="BC28" s="21" t="e" cm="1">
        <f t="array" aca="1" ref="BC28" ca="1">INDEX($AQ28:$AS28,,MATCH($AH$2,$AQ$2:$AS$2,0))</f>
        <v>#N/A</v>
      </c>
      <c r="BD28" s="21" t="e" cm="1">
        <f t="array" aca="1" ref="BD28" ca="1">INDEX($AT28:$AV28,,MATCH($AH$2,$AT$2:$AV$2,0))</f>
        <v>#N/A</v>
      </c>
    </row>
    <row r="29" spans="1:56" outlineLevel="1" x14ac:dyDescent="0.35">
      <c r="A29">
        <v>202</v>
      </c>
      <c r="D29" s="45" t="str">
        <f t="shared" ca="1" si="15"/>
        <v/>
      </c>
      <c r="E29" s="45" t="str">
        <f t="shared" ca="1" si="16"/>
        <v/>
      </c>
      <c r="F29" s="45" t="str">
        <f t="shared" ca="1" si="17"/>
        <v/>
      </c>
      <c r="G29" s="45" t="str">
        <f t="shared" ca="1" si="18"/>
        <v/>
      </c>
      <c r="H29" s="45" t="str">
        <f t="shared" ca="1" si="19"/>
        <v/>
      </c>
      <c r="I29" s="46" t="str">
        <f t="shared" ca="1" si="20"/>
        <v/>
      </c>
      <c r="J29" s="47" t="str">
        <f t="shared" ca="1" si="21"/>
        <v/>
      </c>
      <c r="K29" s="47" t="str">
        <f t="shared" ca="1" si="22"/>
        <v/>
      </c>
      <c r="AJ29">
        <f t="shared" ca="1" si="1"/>
        <v>0</v>
      </c>
      <c r="AL29" t="s">
        <v>1789</v>
      </c>
      <c r="AM29">
        <v>3</v>
      </c>
      <c r="AN29">
        <f t="shared" ca="1" si="2"/>
        <v>300</v>
      </c>
      <c r="AO29" t="s">
        <v>260</v>
      </c>
      <c r="AP29" s="21">
        <f ca="1">INDEX(INDIRECT("'"&amp;$AL29&amp;"'!$AA:$AE"),MATCH(Sammanställning!$AO29,INDIRECT("'"&amp;$AL29&amp;"'!$AA:$AA"),0),4)</f>
        <v>0</v>
      </c>
      <c r="AQ29" s="21">
        <f>INDEX(DB!$A:$V,MATCH(Sammanställning!AQ$2&amp;Sammanställning!$AO29,DB!$U:$U,0),16)</f>
        <v>67.170914400000001</v>
      </c>
      <c r="AR29" s="21">
        <f>INDEX(DB!$A:$V,MATCH(Sammanställning!AR$2&amp;Sammanställning!$AO29,DB!$U:$U,0),16)</f>
        <v>0</v>
      </c>
      <c r="AS29" s="21">
        <f>INDEX(DB!$A:$V,MATCH(Sammanställning!AS$2&amp;Sammanställning!$AO29,DB!$U:$U,0),16)</f>
        <v>0</v>
      </c>
      <c r="AT29" s="21">
        <f t="shared" ca="1" si="3"/>
        <v>0</v>
      </c>
      <c r="AU29" s="21">
        <f t="shared" ca="1" si="4"/>
        <v>0</v>
      </c>
      <c r="AV29" s="21">
        <f t="shared" ca="1" si="5"/>
        <v>0</v>
      </c>
      <c r="AW29" t="e">
        <f ca="1">INDEX(DB!$A:$V,MATCH(Sammanställning!$AH$2&amp;Sammanställning!$AO29,DB!$U:$U,0),6)</f>
        <v>#N/A</v>
      </c>
      <c r="AX29" t="e">
        <f ca="1">INDEX(DB!$A:$V,MATCH(Sammanställning!$AH$2&amp;Sammanställning!$AO29,DB!$U:$U,0),7)</f>
        <v>#N/A</v>
      </c>
      <c r="AY29" t="e">
        <f ca="1">INDEX(DB!$A:$V,MATCH(Sammanställning!$AH$2&amp;Sammanställning!$AO29,DB!$U:$U,0),13)</f>
        <v>#N/A</v>
      </c>
      <c r="AZ29" t="e">
        <f ca="1">INDEX(DB!$A:$V,MATCH(Sammanställning!$AH$2&amp;Sammanställning!$AO29,DB!$U:$U,0),14)</f>
        <v>#N/A</v>
      </c>
      <c r="BA29" t="e">
        <f ca="1">INDEX(DB!$A:$V,MATCH(Sammanställning!$AH$2&amp;Sammanställning!$AO29,DB!$U:$U,0),17)</f>
        <v>#N/A</v>
      </c>
      <c r="BB29" s="21">
        <f t="shared" ca="1" si="6"/>
        <v>0</v>
      </c>
      <c r="BC29" s="21" t="e" cm="1">
        <f t="array" aca="1" ref="BC29" ca="1">INDEX($AQ29:$AS29,,MATCH($AH$2,$AQ$2:$AS$2,0))</f>
        <v>#N/A</v>
      </c>
      <c r="BD29" s="21" t="e" cm="1">
        <f t="array" aca="1" ref="BD29" ca="1">INDEX($AT29:$AV29,,MATCH($AH$2,$AT$2:$AV$2,0))</f>
        <v>#N/A</v>
      </c>
    </row>
    <row r="30" spans="1:56" outlineLevel="1" x14ac:dyDescent="0.35">
      <c r="A30">
        <v>203</v>
      </c>
      <c r="D30" s="45" t="str">
        <f t="shared" ca="1" si="15"/>
        <v/>
      </c>
      <c r="E30" s="45" t="str">
        <f t="shared" ca="1" si="16"/>
        <v/>
      </c>
      <c r="F30" s="45" t="str">
        <f t="shared" ca="1" si="17"/>
        <v/>
      </c>
      <c r="G30" s="45" t="str">
        <f t="shared" ca="1" si="18"/>
        <v/>
      </c>
      <c r="H30" s="45" t="str">
        <f t="shared" ca="1" si="19"/>
        <v/>
      </c>
      <c r="I30" s="46" t="str">
        <f t="shared" ca="1" si="20"/>
        <v/>
      </c>
      <c r="J30" s="47" t="str">
        <f t="shared" ca="1" si="21"/>
        <v/>
      </c>
      <c r="K30" s="47" t="str">
        <f t="shared" ca="1" si="22"/>
        <v/>
      </c>
      <c r="AJ30">
        <f t="shared" ca="1" si="1"/>
        <v>0</v>
      </c>
      <c r="AL30" t="s">
        <v>1789</v>
      </c>
      <c r="AM30">
        <v>3</v>
      </c>
      <c r="AN30">
        <f t="shared" ca="1" si="2"/>
        <v>300</v>
      </c>
      <c r="AO30" t="s">
        <v>263</v>
      </c>
      <c r="AP30" s="21">
        <f ca="1">INDEX(INDIRECT("'"&amp;$AL30&amp;"'!$AA:$AE"),MATCH(Sammanställning!$AO30,INDIRECT("'"&amp;$AL30&amp;"'!$AA:$AA"),0),4)</f>
        <v>0</v>
      </c>
      <c r="AQ30" s="21">
        <f>INDEX(DB!$A:$V,MATCH(Sammanställning!AQ$2&amp;Sammanställning!$AO30,DB!$U:$U,0),16)</f>
        <v>179.12243840000002</v>
      </c>
      <c r="AR30" s="21">
        <f>INDEX(DB!$A:$V,MATCH(Sammanställning!AR$2&amp;Sammanställning!$AO30,DB!$U:$U,0),16)</f>
        <v>0</v>
      </c>
      <c r="AS30" s="21">
        <f>INDEX(DB!$A:$V,MATCH(Sammanställning!AS$2&amp;Sammanställning!$AO30,DB!$U:$U,0),16)</f>
        <v>0</v>
      </c>
      <c r="AT30" s="21">
        <f t="shared" ca="1" si="3"/>
        <v>0</v>
      </c>
      <c r="AU30" s="21">
        <f t="shared" ca="1" si="4"/>
        <v>0</v>
      </c>
      <c r="AV30" s="21">
        <f t="shared" ca="1" si="5"/>
        <v>0</v>
      </c>
      <c r="AW30" t="e">
        <f ca="1">INDEX(DB!$A:$V,MATCH(Sammanställning!$AH$2&amp;Sammanställning!$AO30,DB!$U:$U,0),6)</f>
        <v>#N/A</v>
      </c>
      <c r="AX30" t="e">
        <f ca="1">INDEX(DB!$A:$V,MATCH(Sammanställning!$AH$2&amp;Sammanställning!$AO30,DB!$U:$U,0),7)</f>
        <v>#N/A</v>
      </c>
      <c r="AY30" t="e">
        <f ca="1">INDEX(DB!$A:$V,MATCH(Sammanställning!$AH$2&amp;Sammanställning!$AO30,DB!$U:$U,0),13)</f>
        <v>#N/A</v>
      </c>
      <c r="AZ30" t="e">
        <f ca="1">INDEX(DB!$A:$V,MATCH(Sammanställning!$AH$2&amp;Sammanställning!$AO30,DB!$U:$U,0),14)</f>
        <v>#N/A</v>
      </c>
      <c r="BA30" t="e">
        <f ca="1">INDEX(DB!$A:$V,MATCH(Sammanställning!$AH$2&amp;Sammanställning!$AO30,DB!$U:$U,0),17)</f>
        <v>#N/A</v>
      </c>
      <c r="BB30" s="21">
        <f t="shared" ca="1" si="6"/>
        <v>0</v>
      </c>
      <c r="BC30" s="21" t="e" cm="1">
        <f t="array" aca="1" ref="BC30" ca="1">INDEX($AQ30:$AS30,,MATCH($AH$2,$AQ$2:$AS$2,0))</f>
        <v>#N/A</v>
      </c>
      <c r="BD30" s="21" t="e" cm="1">
        <f t="array" aca="1" ref="BD30" ca="1">INDEX($AT30:$AV30,,MATCH($AH$2,$AT$2:$AV$2,0))</f>
        <v>#N/A</v>
      </c>
    </row>
    <row r="31" spans="1:56" outlineLevel="1" x14ac:dyDescent="0.35">
      <c r="A31">
        <v>204</v>
      </c>
      <c r="D31" s="45" t="str">
        <f t="shared" ca="1" si="15"/>
        <v/>
      </c>
      <c r="E31" s="45" t="str">
        <f t="shared" ca="1" si="16"/>
        <v/>
      </c>
      <c r="F31" s="45" t="str">
        <f t="shared" ca="1" si="17"/>
        <v/>
      </c>
      <c r="G31" s="45" t="str">
        <f t="shared" ca="1" si="18"/>
        <v/>
      </c>
      <c r="H31" s="45" t="str">
        <f t="shared" ca="1" si="19"/>
        <v/>
      </c>
      <c r="I31" s="46" t="str">
        <f t="shared" ca="1" si="20"/>
        <v/>
      </c>
      <c r="J31" s="47" t="str">
        <f t="shared" ca="1" si="21"/>
        <v/>
      </c>
      <c r="K31" s="47" t="str">
        <f t="shared" ca="1" si="22"/>
        <v/>
      </c>
      <c r="AJ31">
        <f t="shared" ca="1" si="1"/>
        <v>0</v>
      </c>
      <c r="AL31" t="s">
        <v>1789</v>
      </c>
      <c r="AM31">
        <v>3</v>
      </c>
      <c r="AN31">
        <f t="shared" ca="1" si="2"/>
        <v>300</v>
      </c>
      <c r="AO31" t="s">
        <v>266</v>
      </c>
      <c r="AP31" s="21">
        <f ca="1">INDEX(INDIRECT("'"&amp;$AL31&amp;"'!$AA:$AE"),MATCH(Sammanställning!$AO31,INDIRECT("'"&amp;$AL31&amp;"'!$AA:$AA"),0),4)</f>
        <v>0</v>
      </c>
      <c r="AQ31" s="21">
        <f>INDEX(DB!$A:$V,MATCH(Sammanställning!AQ$2&amp;Sammanställning!$AO31,DB!$U:$U,0),16)</f>
        <v>72.768490600000007</v>
      </c>
      <c r="AR31" s="21">
        <f>INDEX(DB!$A:$V,MATCH(Sammanställning!AR$2&amp;Sammanställning!$AO31,DB!$U:$U,0),16)</f>
        <v>0</v>
      </c>
      <c r="AS31" s="21">
        <f>INDEX(DB!$A:$V,MATCH(Sammanställning!AS$2&amp;Sammanställning!$AO31,DB!$U:$U,0),16)</f>
        <v>0</v>
      </c>
      <c r="AT31" s="21">
        <f t="shared" ca="1" si="3"/>
        <v>0</v>
      </c>
      <c r="AU31" s="21">
        <f t="shared" ca="1" si="4"/>
        <v>0</v>
      </c>
      <c r="AV31" s="21">
        <f t="shared" ca="1" si="5"/>
        <v>0</v>
      </c>
      <c r="AW31" t="e">
        <f ca="1">INDEX(DB!$A:$V,MATCH(Sammanställning!$AH$2&amp;Sammanställning!$AO31,DB!$U:$U,0),6)</f>
        <v>#N/A</v>
      </c>
      <c r="AX31" t="e">
        <f ca="1">INDEX(DB!$A:$V,MATCH(Sammanställning!$AH$2&amp;Sammanställning!$AO31,DB!$U:$U,0),7)</f>
        <v>#N/A</v>
      </c>
      <c r="AY31" t="e">
        <f ca="1">INDEX(DB!$A:$V,MATCH(Sammanställning!$AH$2&amp;Sammanställning!$AO31,DB!$U:$U,0),13)</f>
        <v>#N/A</v>
      </c>
      <c r="AZ31" t="e">
        <f ca="1">INDEX(DB!$A:$V,MATCH(Sammanställning!$AH$2&amp;Sammanställning!$AO31,DB!$U:$U,0),14)</f>
        <v>#N/A</v>
      </c>
      <c r="BA31" t="e">
        <f ca="1">INDEX(DB!$A:$V,MATCH(Sammanställning!$AH$2&amp;Sammanställning!$AO31,DB!$U:$U,0),17)</f>
        <v>#N/A</v>
      </c>
      <c r="BB31" s="21">
        <f t="shared" ca="1" si="6"/>
        <v>0</v>
      </c>
      <c r="BC31" s="21" t="e" cm="1">
        <f t="array" aca="1" ref="BC31" ca="1">INDEX($AQ31:$AS31,,MATCH($AH$2,$AQ$2:$AS$2,0))</f>
        <v>#N/A</v>
      </c>
      <c r="BD31" s="21" t="e" cm="1">
        <f t="array" aca="1" ref="BD31" ca="1">INDEX($AT31:$AV31,,MATCH($AH$2,$AT$2:$AV$2,0))</f>
        <v>#N/A</v>
      </c>
    </row>
    <row r="32" spans="1:56" outlineLevel="1" x14ac:dyDescent="0.35">
      <c r="A32">
        <v>205</v>
      </c>
      <c r="D32" s="45" t="str">
        <f t="shared" ca="1" si="15"/>
        <v/>
      </c>
      <c r="E32" s="45" t="str">
        <f t="shared" ca="1" si="16"/>
        <v/>
      </c>
      <c r="F32" s="45" t="str">
        <f t="shared" ca="1" si="17"/>
        <v/>
      </c>
      <c r="G32" s="45" t="str">
        <f t="shared" ca="1" si="18"/>
        <v/>
      </c>
      <c r="H32" s="45" t="str">
        <f t="shared" ca="1" si="19"/>
        <v/>
      </c>
      <c r="I32" s="46" t="str">
        <f t="shared" ca="1" si="20"/>
        <v/>
      </c>
      <c r="J32" s="47" t="str">
        <f t="shared" ca="1" si="21"/>
        <v/>
      </c>
      <c r="K32" s="47" t="str">
        <f t="shared" ca="1" si="22"/>
        <v/>
      </c>
      <c r="AJ32">
        <f t="shared" ca="1" si="1"/>
        <v>0</v>
      </c>
      <c r="AL32" t="s">
        <v>1789</v>
      </c>
      <c r="AM32">
        <v>3</v>
      </c>
      <c r="AN32">
        <f t="shared" ca="1" si="2"/>
        <v>300</v>
      </c>
      <c r="AO32" t="s">
        <v>269</v>
      </c>
      <c r="AP32" s="21">
        <f ca="1">INDEX(INDIRECT("'"&amp;$AL32&amp;"'!$AA:$AE"),MATCH(Sammanställning!$AO32,INDIRECT("'"&amp;$AL32&amp;"'!$AA:$AA"),0),4)</f>
        <v>0</v>
      </c>
      <c r="AQ32" s="21">
        <f>INDEX(DB!$A:$V,MATCH(Sammanställning!AQ$2&amp;Sammanställning!$AO32,DB!$U:$U,0),16)</f>
        <v>8569.8891621999992</v>
      </c>
      <c r="AR32" s="21">
        <f>INDEX(DB!$A:$V,MATCH(Sammanställning!AR$2&amp;Sammanställning!$AO32,DB!$U:$U,0),16)</f>
        <v>14941.050393039999</v>
      </c>
      <c r="AS32" s="21">
        <f>INDEX(DB!$A:$V,MATCH(Sammanställning!AS$2&amp;Sammanställning!$AO32,DB!$U:$U,0),16)</f>
        <v>9833.821868160001</v>
      </c>
      <c r="AT32" s="21">
        <f t="shared" ca="1" si="3"/>
        <v>0</v>
      </c>
      <c r="AU32" s="21">
        <f t="shared" ca="1" si="4"/>
        <v>0</v>
      </c>
      <c r="AV32" s="21">
        <f t="shared" ca="1" si="5"/>
        <v>0</v>
      </c>
      <c r="AW32" t="e">
        <f ca="1">INDEX(DB!$A:$V,MATCH(Sammanställning!$AH$2&amp;Sammanställning!$AO32,DB!$U:$U,0),6)</f>
        <v>#N/A</v>
      </c>
      <c r="AX32" t="e">
        <f ca="1">INDEX(DB!$A:$V,MATCH(Sammanställning!$AH$2&amp;Sammanställning!$AO32,DB!$U:$U,0),7)</f>
        <v>#N/A</v>
      </c>
      <c r="AY32" t="e">
        <f ca="1">INDEX(DB!$A:$V,MATCH(Sammanställning!$AH$2&amp;Sammanställning!$AO32,DB!$U:$U,0),13)</f>
        <v>#N/A</v>
      </c>
      <c r="AZ32" t="e">
        <f ca="1">INDEX(DB!$A:$V,MATCH(Sammanställning!$AH$2&amp;Sammanställning!$AO32,DB!$U:$U,0),14)</f>
        <v>#N/A</v>
      </c>
      <c r="BA32" t="e">
        <f ca="1">INDEX(DB!$A:$V,MATCH(Sammanställning!$AH$2&amp;Sammanställning!$AO32,DB!$U:$U,0),17)</f>
        <v>#N/A</v>
      </c>
      <c r="BB32" s="21">
        <f t="shared" ca="1" si="6"/>
        <v>0</v>
      </c>
      <c r="BC32" s="21" t="e" cm="1">
        <f t="array" aca="1" ref="BC32" ca="1">INDEX($AQ32:$AS32,,MATCH($AH$2,$AQ$2:$AS$2,0))</f>
        <v>#N/A</v>
      </c>
      <c r="BD32" s="21" t="e" cm="1">
        <f t="array" aca="1" ref="BD32" ca="1">INDEX($AT32:$AV32,,MATCH($AH$2,$AT$2:$AV$2,0))</f>
        <v>#N/A</v>
      </c>
    </row>
    <row r="33" spans="1:56" outlineLevel="1" x14ac:dyDescent="0.35">
      <c r="A33">
        <v>206</v>
      </c>
      <c r="D33" s="45" t="str">
        <f t="shared" ca="1" si="15"/>
        <v/>
      </c>
      <c r="E33" s="45" t="str">
        <f t="shared" ca="1" si="16"/>
        <v/>
      </c>
      <c r="F33" s="45" t="str">
        <f t="shared" ca="1" si="17"/>
        <v/>
      </c>
      <c r="G33" s="45" t="str">
        <f t="shared" ca="1" si="18"/>
        <v/>
      </c>
      <c r="H33" s="45" t="str">
        <f t="shared" ca="1" si="19"/>
        <v/>
      </c>
      <c r="I33" s="46" t="str">
        <f t="shared" ca="1" si="20"/>
        <v/>
      </c>
      <c r="J33" s="47" t="str">
        <f t="shared" ca="1" si="21"/>
        <v/>
      </c>
      <c r="K33" s="47" t="str">
        <f t="shared" ca="1" si="22"/>
        <v/>
      </c>
      <c r="AJ33">
        <f t="shared" ca="1" si="1"/>
        <v>0</v>
      </c>
      <c r="AL33" t="s">
        <v>1789</v>
      </c>
      <c r="AM33">
        <v>3</v>
      </c>
      <c r="AN33">
        <f t="shared" ca="1" si="2"/>
        <v>300</v>
      </c>
      <c r="AO33" t="s">
        <v>275</v>
      </c>
      <c r="AP33" s="21">
        <f ca="1">INDEX(INDIRECT("'"&amp;$AL33&amp;"'!$AA:$AE"),MATCH(Sammanställning!$AO33,INDIRECT("'"&amp;$AL33&amp;"'!$AA:$AA"),0),4)</f>
        <v>0</v>
      </c>
      <c r="AQ33" s="21">
        <f>INDEX(DB!$A:$V,MATCH(Sammanställning!AQ$2&amp;Sammanställning!$AO33,DB!$U:$U,0),16)</f>
        <v>0</v>
      </c>
      <c r="AR33" s="21">
        <f>INDEX(DB!$A:$V,MATCH(Sammanställning!AR$2&amp;Sammanställning!$AO33,DB!$U:$U,0),16)</f>
        <v>0</v>
      </c>
      <c r="AS33" s="21">
        <f>INDEX(DB!$A:$V,MATCH(Sammanställning!AS$2&amp;Sammanställning!$AO33,DB!$U:$U,0),16)</f>
        <v>4461.2682314000003</v>
      </c>
      <c r="AT33" s="21">
        <f t="shared" ca="1" si="3"/>
        <v>0</v>
      </c>
      <c r="AU33" s="21">
        <f t="shared" ca="1" si="4"/>
        <v>0</v>
      </c>
      <c r="AV33" s="21">
        <f t="shared" ca="1" si="5"/>
        <v>0</v>
      </c>
      <c r="AW33" t="e">
        <f ca="1">INDEX(DB!$A:$V,MATCH(Sammanställning!$AH$2&amp;Sammanställning!$AO33,DB!$U:$U,0),6)</f>
        <v>#N/A</v>
      </c>
      <c r="AX33" t="e">
        <f ca="1">INDEX(DB!$A:$V,MATCH(Sammanställning!$AH$2&amp;Sammanställning!$AO33,DB!$U:$U,0),7)</f>
        <v>#N/A</v>
      </c>
      <c r="AY33" t="e">
        <f ca="1">INDEX(DB!$A:$V,MATCH(Sammanställning!$AH$2&amp;Sammanställning!$AO33,DB!$U:$U,0),13)</f>
        <v>#N/A</v>
      </c>
      <c r="AZ33" t="e">
        <f ca="1">INDEX(DB!$A:$V,MATCH(Sammanställning!$AH$2&amp;Sammanställning!$AO33,DB!$U:$U,0),14)</f>
        <v>#N/A</v>
      </c>
      <c r="BA33" t="e">
        <f ca="1">INDEX(DB!$A:$V,MATCH(Sammanställning!$AH$2&amp;Sammanställning!$AO33,DB!$U:$U,0),17)</f>
        <v>#N/A</v>
      </c>
      <c r="BB33" s="21">
        <f t="shared" ca="1" si="6"/>
        <v>0</v>
      </c>
      <c r="BC33" s="21" t="e" cm="1">
        <f t="array" aca="1" ref="BC33" ca="1">INDEX($AQ33:$AS33,,MATCH($AH$2,$AQ$2:$AS$2,0))</f>
        <v>#N/A</v>
      </c>
      <c r="BD33" s="21" t="e" cm="1">
        <f t="array" aca="1" ref="BD33" ca="1">INDEX($AT33:$AV33,,MATCH($AH$2,$AT$2:$AV$2,0))</f>
        <v>#N/A</v>
      </c>
    </row>
    <row r="34" spans="1:56" outlineLevel="1" x14ac:dyDescent="0.35">
      <c r="A34">
        <v>207</v>
      </c>
      <c r="D34" s="45" t="str">
        <f t="shared" ca="1" si="15"/>
        <v/>
      </c>
      <c r="E34" s="45" t="str">
        <f t="shared" ca="1" si="16"/>
        <v/>
      </c>
      <c r="F34" s="45" t="str">
        <f t="shared" ca="1" si="17"/>
        <v/>
      </c>
      <c r="G34" s="45" t="str">
        <f t="shared" ca="1" si="18"/>
        <v/>
      </c>
      <c r="H34" s="45" t="str">
        <f t="shared" ca="1" si="19"/>
        <v/>
      </c>
      <c r="I34" s="46" t="str">
        <f t="shared" ca="1" si="20"/>
        <v/>
      </c>
      <c r="J34" s="47" t="str">
        <f t="shared" ca="1" si="21"/>
        <v/>
      </c>
      <c r="K34" s="47" t="str">
        <f t="shared" ca="1" si="22"/>
        <v/>
      </c>
      <c r="AJ34">
        <f t="shared" ca="1" si="1"/>
        <v>0</v>
      </c>
      <c r="AL34" t="s">
        <v>1789</v>
      </c>
      <c r="AM34">
        <v>3</v>
      </c>
      <c r="AN34">
        <f t="shared" ca="1" si="2"/>
        <v>300</v>
      </c>
      <c r="AO34" t="s">
        <v>280</v>
      </c>
      <c r="AP34" s="21">
        <f ca="1">INDEX(INDIRECT("'"&amp;$AL34&amp;"'!$AA:$AE"),MATCH(Sammanställning!$AO34,INDIRECT("'"&amp;$AL34&amp;"'!$AA:$AA"),0),4)</f>
        <v>0</v>
      </c>
      <c r="AQ34" s="21">
        <f>INDEX(DB!$A:$V,MATCH(Sammanställning!AQ$2&amp;Sammanställning!$AO34,DB!$U:$U,0),16)</f>
        <v>2024.08355392</v>
      </c>
      <c r="AR34" s="21">
        <f>INDEX(DB!$A:$V,MATCH(Sammanställning!AR$2&amp;Sammanställning!$AO34,DB!$U:$U,0),16)</f>
        <v>2507.7141375999995</v>
      </c>
      <c r="AS34" s="21">
        <f>INDEX(DB!$A:$V,MATCH(Sammanställning!AS$2&amp;Sammanställning!$AO34,DB!$U:$U,0),16)</f>
        <v>696.33847927999989</v>
      </c>
      <c r="AT34" s="21">
        <f t="shared" ca="1" si="3"/>
        <v>0</v>
      </c>
      <c r="AU34" s="21">
        <f t="shared" ca="1" si="4"/>
        <v>0</v>
      </c>
      <c r="AV34" s="21">
        <f t="shared" ca="1" si="5"/>
        <v>0</v>
      </c>
      <c r="AW34" t="e">
        <f ca="1">INDEX(DB!$A:$V,MATCH(Sammanställning!$AH$2&amp;Sammanställning!$AO34,DB!$U:$U,0),6)</f>
        <v>#N/A</v>
      </c>
      <c r="AX34" t="e">
        <f ca="1">INDEX(DB!$A:$V,MATCH(Sammanställning!$AH$2&amp;Sammanställning!$AO34,DB!$U:$U,0),7)</f>
        <v>#N/A</v>
      </c>
      <c r="AY34" t="e">
        <f ca="1">INDEX(DB!$A:$V,MATCH(Sammanställning!$AH$2&amp;Sammanställning!$AO34,DB!$U:$U,0),13)</f>
        <v>#N/A</v>
      </c>
      <c r="AZ34" t="e">
        <f ca="1">INDEX(DB!$A:$V,MATCH(Sammanställning!$AH$2&amp;Sammanställning!$AO34,DB!$U:$U,0),14)</f>
        <v>#N/A</v>
      </c>
      <c r="BA34" t="e">
        <f ca="1">INDEX(DB!$A:$V,MATCH(Sammanställning!$AH$2&amp;Sammanställning!$AO34,DB!$U:$U,0),17)</f>
        <v>#N/A</v>
      </c>
      <c r="BB34" s="21">
        <f t="shared" ca="1" si="6"/>
        <v>0</v>
      </c>
      <c r="BC34" s="21" t="e" cm="1">
        <f t="array" aca="1" ref="BC34" ca="1">INDEX($AQ34:$AS34,,MATCH($AH$2,$AQ$2:$AS$2,0))</f>
        <v>#N/A</v>
      </c>
      <c r="BD34" s="21" t="e" cm="1">
        <f t="array" aca="1" ref="BD34" ca="1">INDEX($AT34:$AV34,,MATCH($AH$2,$AT$2:$AV$2,0))</f>
        <v>#N/A</v>
      </c>
    </row>
    <row r="35" spans="1:56" outlineLevel="1" x14ac:dyDescent="0.35">
      <c r="A35">
        <v>208</v>
      </c>
      <c r="D35" s="45" t="str">
        <f t="shared" ca="1" si="15"/>
        <v/>
      </c>
      <c r="E35" s="45" t="str">
        <f t="shared" ca="1" si="16"/>
        <v/>
      </c>
      <c r="F35" s="45" t="str">
        <f t="shared" ca="1" si="17"/>
        <v/>
      </c>
      <c r="G35" s="45" t="str">
        <f t="shared" ca="1" si="18"/>
        <v/>
      </c>
      <c r="H35" s="45" t="str">
        <f t="shared" ca="1" si="19"/>
        <v/>
      </c>
      <c r="I35" s="46" t="str">
        <f t="shared" ca="1" si="20"/>
        <v/>
      </c>
      <c r="J35" s="47" t="str">
        <f t="shared" ca="1" si="21"/>
        <v/>
      </c>
      <c r="K35" s="47" t="str">
        <f t="shared" ca="1" si="22"/>
        <v/>
      </c>
      <c r="AJ35">
        <f t="shared" ca="1" si="1"/>
        <v>0</v>
      </c>
      <c r="AL35" t="s">
        <v>1789</v>
      </c>
      <c r="AM35">
        <v>3</v>
      </c>
      <c r="AN35">
        <f t="shared" ca="1" si="2"/>
        <v>300</v>
      </c>
      <c r="AO35" t="s">
        <v>286</v>
      </c>
      <c r="AP35" s="21">
        <f ca="1">INDEX(INDIRECT("'"&amp;$AL35&amp;"'!$AA:$AE"),MATCH(Sammanställning!$AO35,INDIRECT("'"&amp;$AL35&amp;"'!$AA:$AA"),0),4)</f>
        <v>0</v>
      </c>
      <c r="AQ35" s="21">
        <f>INDEX(DB!$A:$V,MATCH(Sammanställning!AQ$2&amp;Sammanställning!$AO35,DB!$U:$U,0),16)</f>
        <v>1308.71331556</v>
      </c>
      <c r="AR35" s="21">
        <f>INDEX(DB!$A:$V,MATCH(Sammanställning!AR$2&amp;Sammanställning!$AO35,DB!$U:$U,0),16)</f>
        <v>3696.6393224799999</v>
      </c>
      <c r="AS35" s="21">
        <f>INDEX(DB!$A:$V,MATCH(Sammanställning!AS$2&amp;Sammanställning!$AO35,DB!$U:$U,0),16)</f>
        <v>691.86041832000001</v>
      </c>
      <c r="AT35" s="21">
        <f t="shared" ca="1" si="3"/>
        <v>0</v>
      </c>
      <c r="AU35" s="21">
        <f t="shared" ca="1" si="4"/>
        <v>0</v>
      </c>
      <c r="AV35" s="21">
        <f t="shared" ca="1" si="5"/>
        <v>0</v>
      </c>
      <c r="AW35" t="e">
        <f ca="1">INDEX(DB!$A:$V,MATCH(Sammanställning!$AH$2&amp;Sammanställning!$AO35,DB!$U:$U,0),6)</f>
        <v>#N/A</v>
      </c>
      <c r="AX35" t="e">
        <f ca="1">INDEX(DB!$A:$V,MATCH(Sammanställning!$AH$2&amp;Sammanställning!$AO35,DB!$U:$U,0),7)</f>
        <v>#N/A</v>
      </c>
      <c r="AY35" t="e">
        <f ca="1">INDEX(DB!$A:$V,MATCH(Sammanställning!$AH$2&amp;Sammanställning!$AO35,DB!$U:$U,0),13)</f>
        <v>#N/A</v>
      </c>
      <c r="AZ35" t="e">
        <f ca="1">INDEX(DB!$A:$V,MATCH(Sammanställning!$AH$2&amp;Sammanställning!$AO35,DB!$U:$U,0),14)</f>
        <v>#N/A</v>
      </c>
      <c r="BA35" t="e">
        <f ca="1">INDEX(DB!$A:$V,MATCH(Sammanställning!$AH$2&amp;Sammanställning!$AO35,DB!$U:$U,0),17)</f>
        <v>#N/A</v>
      </c>
      <c r="BB35" s="21">
        <f t="shared" ca="1" si="6"/>
        <v>0</v>
      </c>
      <c r="BC35" s="21" t="e" cm="1">
        <f t="array" aca="1" ref="BC35" ca="1">INDEX($AQ35:$AS35,,MATCH($AH$2,$AQ$2:$AS$2,0))</f>
        <v>#N/A</v>
      </c>
      <c r="BD35" s="21" t="e" cm="1">
        <f t="array" aca="1" ref="BD35" ca="1">INDEX($AT35:$AV35,,MATCH($AH$2,$AT$2:$AV$2,0))</f>
        <v>#N/A</v>
      </c>
    </row>
    <row r="36" spans="1:56" outlineLevel="1" x14ac:dyDescent="0.35">
      <c r="A36">
        <v>209</v>
      </c>
      <c r="D36" s="45" t="str">
        <f t="shared" ca="1" si="15"/>
        <v/>
      </c>
      <c r="E36" s="45" t="str">
        <f t="shared" ca="1" si="16"/>
        <v/>
      </c>
      <c r="F36" s="45" t="str">
        <f t="shared" ca="1" si="17"/>
        <v/>
      </c>
      <c r="G36" s="45" t="str">
        <f t="shared" ca="1" si="18"/>
        <v/>
      </c>
      <c r="H36" s="45" t="str">
        <f t="shared" ca="1" si="19"/>
        <v/>
      </c>
      <c r="I36" s="46" t="str">
        <f t="shared" ca="1" si="20"/>
        <v/>
      </c>
      <c r="J36" s="47" t="str">
        <f t="shared" ca="1" si="21"/>
        <v/>
      </c>
      <c r="K36" s="47" t="str">
        <f t="shared" ca="1" si="22"/>
        <v/>
      </c>
      <c r="AJ36">
        <f t="shared" ca="1" si="1"/>
        <v>0</v>
      </c>
      <c r="AL36" t="s">
        <v>1789</v>
      </c>
      <c r="AM36">
        <v>3</v>
      </c>
      <c r="AN36">
        <f t="shared" ca="1" si="2"/>
        <v>300</v>
      </c>
      <c r="AO36" t="s">
        <v>291</v>
      </c>
      <c r="AP36" s="21">
        <f ca="1">INDEX(INDIRECT("'"&amp;$AL36&amp;"'!$AA:$AE"),MATCH(Sammanställning!$AO36,INDIRECT("'"&amp;$AL36&amp;"'!$AA:$AA"),0),4)</f>
        <v>0</v>
      </c>
      <c r="AQ36" s="21">
        <f>INDEX(DB!$A:$V,MATCH(Sammanställning!AQ$2&amp;Sammanställning!$AO36,DB!$U:$U,0),16)</f>
        <v>0</v>
      </c>
      <c r="AR36" s="21">
        <f>INDEX(DB!$A:$V,MATCH(Sammanställning!AR$2&amp;Sammanställning!$AO36,DB!$U:$U,0),16)</f>
        <v>0</v>
      </c>
      <c r="AS36" s="21">
        <f>INDEX(DB!$A:$V,MATCH(Sammanställning!AS$2&amp;Sammanställning!$AO36,DB!$U:$U,0),16)</f>
        <v>0</v>
      </c>
      <c r="AT36" s="21">
        <f t="shared" ca="1" si="3"/>
        <v>0</v>
      </c>
      <c r="AU36" s="21">
        <f t="shared" ca="1" si="4"/>
        <v>0</v>
      </c>
      <c r="AV36" s="21">
        <f t="shared" ca="1" si="5"/>
        <v>0</v>
      </c>
      <c r="AW36" t="e">
        <f ca="1">INDEX(DB!$A:$V,MATCH(Sammanställning!$AH$2&amp;Sammanställning!$AO36,DB!$U:$U,0),6)</f>
        <v>#N/A</v>
      </c>
      <c r="AX36" t="e">
        <f ca="1">INDEX(DB!$A:$V,MATCH(Sammanställning!$AH$2&amp;Sammanställning!$AO36,DB!$U:$U,0),7)</f>
        <v>#N/A</v>
      </c>
      <c r="AY36" t="e">
        <f ca="1">INDEX(DB!$A:$V,MATCH(Sammanställning!$AH$2&amp;Sammanställning!$AO36,DB!$U:$U,0),13)</f>
        <v>#N/A</v>
      </c>
      <c r="AZ36" t="e">
        <f ca="1">INDEX(DB!$A:$V,MATCH(Sammanställning!$AH$2&amp;Sammanställning!$AO36,DB!$U:$U,0),14)</f>
        <v>#N/A</v>
      </c>
      <c r="BA36" t="e">
        <f ca="1">INDEX(DB!$A:$V,MATCH(Sammanställning!$AH$2&amp;Sammanställning!$AO36,DB!$U:$U,0),17)</f>
        <v>#N/A</v>
      </c>
      <c r="BB36" s="21">
        <f t="shared" ca="1" si="6"/>
        <v>0</v>
      </c>
      <c r="BC36" s="21" t="e" cm="1">
        <f t="array" aca="1" ref="BC36" ca="1">INDEX($AQ36:$AS36,,MATCH($AH$2,$AQ$2:$AS$2,0))</f>
        <v>#N/A</v>
      </c>
      <c r="BD36" s="21" t="e" cm="1">
        <f t="array" aca="1" ref="BD36" ca="1">INDEX($AT36:$AV36,,MATCH($AH$2,$AT$2:$AV$2,0))</f>
        <v>#N/A</v>
      </c>
    </row>
    <row r="37" spans="1:56" outlineLevel="1" x14ac:dyDescent="0.35">
      <c r="A37">
        <v>210</v>
      </c>
      <c r="D37" s="45" t="str">
        <f t="shared" ca="1" si="15"/>
        <v/>
      </c>
      <c r="E37" s="45" t="str">
        <f t="shared" ca="1" si="16"/>
        <v/>
      </c>
      <c r="F37" s="45" t="str">
        <f t="shared" ca="1" si="17"/>
        <v/>
      </c>
      <c r="G37" s="45" t="str">
        <f t="shared" ca="1" si="18"/>
        <v/>
      </c>
      <c r="H37" s="45" t="str">
        <f t="shared" ca="1" si="19"/>
        <v/>
      </c>
      <c r="I37" s="46" t="str">
        <f t="shared" ca="1" si="20"/>
        <v/>
      </c>
      <c r="J37" s="47" t="str">
        <f t="shared" ca="1" si="21"/>
        <v/>
      </c>
      <c r="K37" s="47" t="str">
        <f t="shared" ca="1" si="22"/>
        <v/>
      </c>
      <c r="AJ37">
        <f t="shared" ca="1" si="1"/>
        <v>0</v>
      </c>
      <c r="AL37" t="s">
        <v>1789</v>
      </c>
      <c r="AM37">
        <v>3</v>
      </c>
      <c r="AN37">
        <f t="shared" ca="1" si="2"/>
        <v>300</v>
      </c>
      <c r="AO37" t="s">
        <v>297</v>
      </c>
      <c r="AP37" s="21">
        <f ca="1">INDEX(INDIRECT("'"&amp;$AL37&amp;"'!$AA:$AE"),MATCH(Sammanställning!$AO37,INDIRECT("'"&amp;$AL37&amp;"'!$AA:$AA"),0),4)</f>
        <v>0</v>
      </c>
      <c r="AQ37" s="21">
        <f>INDEX(DB!$A:$V,MATCH(Sammanställning!AQ$2&amp;Sammanställning!$AO37,DB!$U:$U,0),16)</f>
        <v>123.14667639999999</v>
      </c>
      <c r="AR37" s="21">
        <f>INDEX(DB!$A:$V,MATCH(Sammanställning!AR$2&amp;Sammanställning!$AO37,DB!$U:$U,0),16)</f>
        <v>6008.4382930800002</v>
      </c>
      <c r="AS37" s="21">
        <f>INDEX(DB!$A:$V,MATCH(Sammanställning!AS$2&amp;Sammanställning!$AO37,DB!$U:$U,0),16)</f>
        <v>0</v>
      </c>
      <c r="AT37" s="21">
        <f t="shared" ca="1" si="3"/>
        <v>0</v>
      </c>
      <c r="AU37" s="21">
        <f t="shared" ca="1" si="4"/>
        <v>0</v>
      </c>
      <c r="AV37" s="21">
        <f t="shared" ca="1" si="5"/>
        <v>0</v>
      </c>
      <c r="AW37" t="e">
        <f ca="1">INDEX(DB!$A:$V,MATCH(Sammanställning!$AH$2&amp;Sammanställning!$AO37,DB!$U:$U,0),6)</f>
        <v>#N/A</v>
      </c>
      <c r="AX37" t="e">
        <f ca="1">INDEX(DB!$A:$V,MATCH(Sammanställning!$AH$2&amp;Sammanställning!$AO37,DB!$U:$U,0),7)</f>
        <v>#N/A</v>
      </c>
      <c r="AY37" t="e">
        <f ca="1">INDEX(DB!$A:$V,MATCH(Sammanställning!$AH$2&amp;Sammanställning!$AO37,DB!$U:$U,0),13)</f>
        <v>#N/A</v>
      </c>
      <c r="AZ37" t="e">
        <f ca="1">INDEX(DB!$A:$V,MATCH(Sammanställning!$AH$2&amp;Sammanställning!$AO37,DB!$U:$U,0),14)</f>
        <v>#N/A</v>
      </c>
      <c r="BA37" t="e">
        <f ca="1">INDEX(DB!$A:$V,MATCH(Sammanställning!$AH$2&amp;Sammanställning!$AO37,DB!$U:$U,0),17)</f>
        <v>#N/A</v>
      </c>
      <c r="BB37" s="21">
        <f t="shared" ca="1" si="6"/>
        <v>0</v>
      </c>
      <c r="BC37" s="21" t="e" cm="1">
        <f t="array" aca="1" ref="BC37" ca="1">INDEX($AQ37:$AS37,,MATCH($AH$2,$AQ$2:$AS$2,0))</f>
        <v>#N/A</v>
      </c>
      <c r="BD37" s="21" t="e" cm="1">
        <f t="array" aca="1" ref="BD37" ca="1">INDEX($AT37:$AV37,,MATCH($AH$2,$AT$2:$AV$2,0))</f>
        <v>#N/A</v>
      </c>
    </row>
    <row r="38" spans="1:56" outlineLevel="1" x14ac:dyDescent="0.35">
      <c r="A38">
        <v>211</v>
      </c>
      <c r="D38" s="45" t="str">
        <f t="shared" ca="1" si="15"/>
        <v/>
      </c>
      <c r="E38" s="45" t="str">
        <f t="shared" ca="1" si="16"/>
        <v/>
      </c>
      <c r="F38" s="45" t="str">
        <f t="shared" ca="1" si="17"/>
        <v/>
      </c>
      <c r="G38" s="45" t="str">
        <f t="shared" ca="1" si="18"/>
        <v/>
      </c>
      <c r="H38" s="45" t="str">
        <f t="shared" ca="1" si="19"/>
        <v/>
      </c>
      <c r="I38" s="46" t="str">
        <f t="shared" ca="1" si="20"/>
        <v/>
      </c>
      <c r="J38" s="47" t="str">
        <f t="shared" ca="1" si="21"/>
        <v/>
      </c>
      <c r="K38" s="47" t="str">
        <f t="shared" ca="1" si="22"/>
        <v/>
      </c>
      <c r="AJ38">
        <f t="shared" ca="1" si="1"/>
        <v>0</v>
      </c>
      <c r="AL38" t="s">
        <v>1789</v>
      </c>
      <c r="AM38">
        <v>3</v>
      </c>
      <c r="AN38">
        <f t="shared" ca="1" si="2"/>
        <v>300</v>
      </c>
      <c r="AO38" t="s">
        <v>303</v>
      </c>
      <c r="AP38" s="21">
        <f ca="1">INDEX(INDIRECT("'"&amp;$AL38&amp;"'!$AA:$AE"),MATCH(Sammanställning!$AO38,INDIRECT("'"&amp;$AL38&amp;"'!$AA:$AA"),0),4)</f>
        <v>0</v>
      </c>
      <c r="AQ38" s="21">
        <f>INDEX(DB!$A:$V,MATCH(Sammanställning!AQ$2&amp;Sammanställning!$AO38,DB!$U:$U,0),16)</f>
        <v>11111.188757</v>
      </c>
      <c r="AR38" s="21">
        <f>INDEX(DB!$A:$V,MATCH(Sammanställning!AR$2&amp;Sammanställning!$AO38,DB!$U:$U,0),16)</f>
        <v>6008.4382930800002</v>
      </c>
      <c r="AS38" s="21">
        <f>INDEX(DB!$A:$V,MATCH(Sammanställning!AS$2&amp;Sammanställning!$AO38,DB!$U:$U,0),16)</f>
        <v>0</v>
      </c>
      <c r="AT38" s="21">
        <f t="shared" ca="1" si="3"/>
        <v>0</v>
      </c>
      <c r="AU38" s="21">
        <f t="shared" ca="1" si="4"/>
        <v>0</v>
      </c>
      <c r="AV38" s="21">
        <f t="shared" ca="1" si="5"/>
        <v>0</v>
      </c>
      <c r="AW38" t="e">
        <f ca="1">INDEX(DB!$A:$V,MATCH(Sammanställning!$AH$2&amp;Sammanställning!$AO38,DB!$U:$U,0),6)</f>
        <v>#N/A</v>
      </c>
      <c r="AX38" t="e">
        <f ca="1">INDEX(DB!$A:$V,MATCH(Sammanställning!$AH$2&amp;Sammanställning!$AO38,DB!$U:$U,0),7)</f>
        <v>#N/A</v>
      </c>
      <c r="AY38" t="e">
        <f ca="1">INDEX(DB!$A:$V,MATCH(Sammanställning!$AH$2&amp;Sammanställning!$AO38,DB!$U:$U,0),13)</f>
        <v>#N/A</v>
      </c>
      <c r="AZ38" t="e">
        <f ca="1">INDEX(DB!$A:$V,MATCH(Sammanställning!$AH$2&amp;Sammanställning!$AO38,DB!$U:$U,0),14)</f>
        <v>#N/A</v>
      </c>
      <c r="BA38" t="e">
        <f ca="1">INDEX(DB!$A:$V,MATCH(Sammanställning!$AH$2&amp;Sammanställning!$AO38,DB!$U:$U,0),17)</f>
        <v>#N/A</v>
      </c>
      <c r="BB38" s="21">
        <f t="shared" ca="1" si="6"/>
        <v>0</v>
      </c>
      <c r="BC38" s="21" t="e" cm="1">
        <f t="array" aca="1" ref="BC38" ca="1">INDEX($AQ38:$AS38,,MATCH($AH$2,$AQ$2:$AS$2,0))</f>
        <v>#N/A</v>
      </c>
      <c r="BD38" s="21" t="e" cm="1">
        <f t="array" aca="1" ref="BD38" ca="1">INDEX($AT38:$AV38,,MATCH($AH$2,$AT$2:$AV$2,0))</f>
        <v>#N/A</v>
      </c>
    </row>
    <row r="39" spans="1:56" ht="15" thickBot="1" x14ac:dyDescent="0.4">
      <c r="A39" t="s">
        <v>1803</v>
      </c>
      <c r="D39" s="51" t="s">
        <v>1815</v>
      </c>
      <c r="E39" s="51"/>
      <c r="F39" s="51"/>
      <c r="G39" s="51"/>
      <c r="H39" s="51"/>
      <c r="I39" s="52"/>
      <c r="J39" s="53"/>
      <c r="K39" s="52">
        <f ca="1">SUM(K28:K38)</f>
        <v>0</v>
      </c>
      <c r="AJ39">
        <f t="shared" ca="1" si="1"/>
        <v>0</v>
      </c>
      <c r="AL39" t="s">
        <v>1789</v>
      </c>
      <c r="AM39">
        <v>3</v>
      </c>
      <c r="AN39">
        <f t="shared" ca="1" si="2"/>
        <v>300</v>
      </c>
      <c r="AO39" t="s">
        <v>309</v>
      </c>
      <c r="AP39" s="21">
        <f ca="1">INDEX(INDIRECT("'"&amp;$AL39&amp;"'!$AA:$AE"),MATCH(Sammanställning!$AO39,INDIRECT("'"&amp;$AL39&amp;"'!$AA:$AA"),0),4)</f>
        <v>0</v>
      </c>
      <c r="AQ39" s="21">
        <f>INDEX(DB!$A:$V,MATCH(Sammanställning!AQ$2&amp;Sammanställning!$AO39,DB!$U:$U,0),16)</f>
        <v>5210.2239269599995</v>
      </c>
      <c r="AR39" s="21">
        <f>INDEX(DB!$A:$V,MATCH(Sammanställning!AR$2&amp;Sammanställning!$AO39,DB!$U:$U,0),16)</f>
        <v>8911.3413103999992</v>
      </c>
      <c r="AS39" s="21">
        <f>INDEX(DB!$A:$V,MATCH(Sammanställning!AS$2&amp;Sammanställning!$AO39,DB!$U:$U,0),16)</f>
        <v>5341.207210040001</v>
      </c>
      <c r="AT39" s="21">
        <f t="shared" ca="1" si="3"/>
        <v>0</v>
      </c>
      <c r="AU39" s="21">
        <f t="shared" ca="1" si="4"/>
        <v>0</v>
      </c>
      <c r="AV39" s="21">
        <f t="shared" ca="1" si="5"/>
        <v>0</v>
      </c>
      <c r="AW39" t="e">
        <f ca="1">INDEX(DB!$A:$V,MATCH(Sammanställning!$AH$2&amp;Sammanställning!$AO39,DB!$U:$U,0),6)</f>
        <v>#N/A</v>
      </c>
      <c r="AX39" t="e">
        <f ca="1">INDEX(DB!$A:$V,MATCH(Sammanställning!$AH$2&amp;Sammanställning!$AO39,DB!$U:$U,0),7)</f>
        <v>#N/A</v>
      </c>
      <c r="AY39" t="e">
        <f ca="1">INDEX(DB!$A:$V,MATCH(Sammanställning!$AH$2&amp;Sammanställning!$AO39,DB!$U:$U,0),13)</f>
        <v>#N/A</v>
      </c>
      <c r="AZ39" t="e">
        <f ca="1">INDEX(DB!$A:$V,MATCH(Sammanställning!$AH$2&amp;Sammanställning!$AO39,DB!$U:$U,0),14)</f>
        <v>#N/A</v>
      </c>
      <c r="BA39" t="e">
        <f ca="1">INDEX(DB!$A:$V,MATCH(Sammanställning!$AH$2&amp;Sammanställning!$AO39,DB!$U:$U,0),17)</f>
        <v>#N/A</v>
      </c>
      <c r="BB39" s="21">
        <f t="shared" ca="1" si="6"/>
        <v>0</v>
      </c>
      <c r="BC39" s="21" t="e" cm="1">
        <f t="array" aca="1" ref="BC39" ca="1">INDEX($AQ39:$AS39,,MATCH($AH$2,$AQ$2:$AS$2,0))</f>
        <v>#N/A</v>
      </c>
      <c r="BD39" s="21" t="e" cm="1">
        <f t="array" aca="1" ref="BD39" ca="1">INDEX($AT39:$AV39,,MATCH($AH$2,$AT$2:$AV$2,0))</f>
        <v>#N/A</v>
      </c>
    </row>
    <row r="40" spans="1:56" ht="15" thickTop="1" x14ac:dyDescent="0.35">
      <c r="AJ40">
        <f t="shared" ca="1" si="1"/>
        <v>0</v>
      </c>
      <c r="AL40" t="s">
        <v>1789</v>
      </c>
      <c r="AM40">
        <v>3</v>
      </c>
      <c r="AN40">
        <f t="shared" ca="1" si="2"/>
        <v>300</v>
      </c>
      <c r="AO40" t="s">
        <v>315</v>
      </c>
      <c r="AP40" s="21">
        <f ca="1">INDEX(INDIRECT("'"&amp;$AL40&amp;"'!$AA:$AE"),MATCH(Sammanställning!$AO40,INDIRECT("'"&amp;$AL40&amp;"'!$AA:$AA"),0),4)</f>
        <v>0</v>
      </c>
      <c r="AQ40" s="21">
        <f>INDEX(DB!$A:$V,MATCH(Sammanställning!AQ$2&amp;Sammanställning!$AO40,DB!$U:$U,0),16)</f>
        <v>1319.9084679599998</v>
      </c>
      <c r="AR40" s="21">
        <f>INDEX(DB!$A:$V,MATCH(Sammanställning!AR$2&amp;Sammanställning!$AO40,DB!$U:$U,0),16)</f>
        <v>1135.18845336</v>
      </c>
      <c r="AS40" s="21">
        <f>INDEX(DB!$A:$V,MATCH(Sammanställning!AS$2&amp;Sammanställning!$AO40,DB!$U:$U,0),16)</f>
        <v>182.48098411999996</v>
      </c>
      <c r="AT40" s="21">
        <f t="shared" ca="1" si="3"/>
        <v>0</v>
      </c>
      <c r="AU40" s="21">
        <f t="shared" ca="1" si="4"/>
        <v>0</v>
      </c>
      <c r="AV40" s="21">
        <f t="shared" ca="1" si="5"/>
        <v>0</v>
      </c>
      <c r="AW40" t="e">
        <f ca="1">INDEX(DB!$A:$V,MATCH(Sammanställning!$AH$2&amp;Sammanställning!$AO40,DB!$U:$U,0),6)</f>
        <v>#N/A</v>
      </c>
      <c r="AX40" t="e">
        <f ca="1">INDEX(DB!$A:$V,MATCH(Sammanställning!$AH$2&amp;Sammanställning!$AO40,DB!$U:$U,0),7)</f>
        <v>#N/A</v>
      </c>
      <c r="AY40" t="e">
        <f ca="1">INDEX(DB!$A:$V,MATCH(Sammanställning!$AH$2&amp;Sammanställning!$AO40,DB!$U:$U,0),13)</f>
        <v>#N/A</v>
      </c>
      <c r="AZ40" t="e">
        <f ca="1">INDEX(DB!$A:$V,MATCH(Sammanställning!$AH$2&amp;Sammanställning!$AO40,DB!$U:$U,0),14)</f>
        <v>#N/A</v>
      </c>
      <c r="BA40" t="e">
        <f ca="1">INDEX(DB!$A:$V,MATCH(Sammanställning!$AH$2&amp;Sammanställning!$AO40,DB!$U:$U,0),17)</f>
        <v>#N/A</v>
      </c>
      <c r="BB40" s="21">
        <f t="shared" ca="1" si="6"/>
        <v>0</v>
      </c>
      <c r="BC40" s="21" t="e" cm="1">
        <f t="array" aca="1" ref="BC40" ca="1">INDEX($AQ40:$AS40,,MATCH($AH$2,$AQ$2:$AS$2,0))</f>
        <v>#N/A</v>
      </c>
      <c r="BD40" s="21" t="e" cm="1">
        <f t="array" aca="1" ref="BD40" ca="1">INDEX($AT40:$AV40,,MATCH($AH$2,$AT$2:$AV$2,0))</f>
        <v>#N/A</v>
      </c>
    </row>
    <row r="41" spans="1:56" ht="18.5" x14ac:dyDescent="0.35">
      <c r="D41" s="42" t="s">
        <v>1789</v>
      </c>
      <c r="AJ41">
        <f t="shared" ca="1" si="1"/>
        <v>0</v>
      </c>
      <c r="AL41" t="s">
        <v>1789</v>
      </c>
      <c r="AM41">
        <v>3</v>
      </c>
      <c r="AN41">
        <f t="shared" ca="1" si="2"/>
        <v>300</v>
      </c>
      <c r="AO41" t="s">
        <v>319</v>
      </c>
      <c r="AP41" s="21">
        <f ca="1">INDEX(INDIRECT("'"&amp;$AL41&amp;"'!$AA:$AE"),MATCH(Sammanställning!$AO41,INDIRECT("'"&amp;$AL41&amp;"'!$AA:$AA"),0),4)</f>
        <v>0</v>
      </c>
      <c r="AQ41" s="21">
        <f>INDEX(DB!$A:$V,MATCH(Sammanställning!AQ$2&amp;Sammanställning!$AO41,DB!$U:$U,0),16)</f>
        <v>1427.3819310000001</v>
      </c>
      <c r="AR41" s="21">
        <f>INDEX(DB!$A:$V,MATCH(Sammanställning!AR$2&amp;Sammanställning!$AO41,DB!$U:$U,0),16)</f>
        <v>671.70914400000004</v>
      </c>
      <c r="AS41" s="21">
        <f>INDEX(DB!$A:$V,MATCH(Sammanställning!AS$2&amp;Sammanställning!$AO41,DB!$U:$U,0),16)</f>
        <v>3582.4487680000002</v>
      </c>
      <c r="AT41" s="21">
        <f t="shared" ca="1" si="3"/>
        <v>0</v>
      </c>
      <c r="AU41" s="21">
        <f t="shared" ca="1" si="4"/>
        <v>0</v>
      </c>
      <c r="AV41" s="21">
        <f t="shared" ca="1" si="5"/>
        <v>0</v>
      </c>
      <c r="AW41" t="e">
        <f ca="1">INDEX(DB!$A:$V,MATCH(Sammanställning!$AH$2&amp;Sammanställning!$AO41,DB!$U:$U,0),6)</f>
        <v>#N/A</v>
      </c>
      <c r="AX41" t="e">
        <f ca="1">INDEX(DB!$A:$V,MATCH(Sammanställning!$AH$2&amp;Sammanställning!$AO41,DB!$U:$U,0),7)</f>
        <v>#N/A</v>
      </c>
      <c r="AY41" t="e">
        <f ca="1">INDEX(DB!$A:$V,MATCH(Sammanställning!$AH$2&amp;Sammanställning!$AO41,DB!$U:$U,0),13)</f>
        <v>#N/A</v>
      </c>
      <c r="AZ41" t="e">
        <f ca="1">INDEX(DB!$A:$V,MATCH(Sammanställning!$AH$2&amp;Sammanställning!$AO41,DB!$U:$U,0),14)</f>
        <v>#N/A</v>
      </c>
      <c r="BA41" t="e">
        <f ca="1">INDEX(DB!$A:$V,MATCH(Sammanställning!$AH$2&amp;Sammanställning!$AO41,DB!$U:$U,0),17)</f>
        <v>#N/A</v>
      </c>
      <c r="BB41" s="21">
        <f t="shared" ca="1" si="6"/>
        <v>0</v>
      </c>
      <c r="BC41" s="21" t="e" cm="1">
        <f t="array" aca="1" ref="BC41" ca="1">INDEX($AQ41:$AS41,,MATCH($AH$2,$AQ$2:$AS$2,0))</f>
        <v>#N/A</v>
      </c>
      <c r="BD41" s="21" t="e" cm="1">
        <f t="array" aca="1" ref="BD41" ca="1">INDEX($AT41:$AV41,,MATCH($AH$2,$AT$2:$AV$2,0))</f>
        <v>#N/A</v>
      </c>
    </row>
    <row r="42" spans="1:56" x14ac:dyDescent="0.35">
      <c r="D42" s="35" t="s">
        <v>27</v>
      </c>
      <c r="E42" s="35" t="s">
        <v>1808</v>
      </c>
      <c r="F42" s="35" t="s">
        <v>1809</v>
      </c>
      <c r="G42" s="35" t="s">
        <v>26</v>
      </c>
      <c r="H42" s="35" t="s">
        <v>28</v>
      </c>
      <c r="I42" s="43" t="s">
        <v>3</v>
      </c>
      <c r="J42" s="44" t="s">
        <v>37</v>
      </c>
      <c r="K42" s="43" t="s">
        <v>1810</v>
      </c>
      <c r="AJ42">
        <f t="shared" ca="1" si="1"/>
        <v>0</v>
      </c>
      <c r="AL42" t="s">
        <v>1789</v>
      </c>
      <c r="AM42">
        <v>3</v>
      </c>
      <c r="AN42">
        <f t="shared" ca="1" si="2"/>
        <v>300</v>
      </c>
      <c r="AO42" t="s">
        <v>22</v>
      </c>
      <c r="AP42" s="21">
        <f ca="1">INDEX(INDIRECT("'"&amp;$AL42&amp;"'!$AA:$AE"),MATCH(Sammanställning!$AO42,INDIRECT("'"&amp;$AL42&amp;"'!$AA:$AA"),0),4)</f>
        <v>0</v>
      </c>
      <c r="AQ42" s="21">
        <f>INDEX(DB!$A:$V,MATCH(Sammanställning!AQ$2&amp;Sammanställning!$AO42,DB!$U:$U,0),16)</f>
        <v>55.975762000000003</v>
      </c>
      <c r="AR42" s="21">
        <f>INDEX(DB!$A:$V,MATCH(Sammanställning!AR$2&amp;Sammanställning!$AO42,DB!$U:$U,0),16)</f>
        <v>22.390304800000003</v>
      </c>
      <c r="AS42" s="21">
        <f>INDEX(DB!$A:$V,MATCH(Sammanställning!AS$2&amp;Sammanställning!$AO42,DB!$U:$U,0),16)</f>
        <v>1.1195152400000001E-3</v>
      </c>
      <c r="AT42" s="21">
        <f t="shared" ca="1" si="3"/>
        <v>0</v>
      </c>
      <c r="AU42" s="21">
        <f t="shared" ca="1" si="4"/>
        <v>0</v>
      </c>
      <c r="AV42" s="21">
        <f t="shared" ca="1" si="5"/>
        <v>0</v>
      </c>
      <c r="AW42" t="e">
        <f ca="1">INDEX(DB!$A:$V,MATCH(Sammanställning!$AH$2&amp;Sammanställning!$AO42,DB!$U:$U,0),6)</f>
        <v>#N/A</v>
      </c>
      <c r="AX42" t="e">
        <f ca="1">INDEX(DB!$A:$V,MATCH(Sammanställning!$AH$2&amp;Sammanställning!$AO42,DB!$U:$U,0),7)</f>
        <v>#N/A</v>
      </c>
      <c r="AY42" t="e">
        <f ca="1">INDEX(DB!$A:$V,MATCH(Sammanställning!$AH$2&amp;Sammanställning!$AO42,DB!$U:$U,0),13)</f>
        <v>#N/A</v>
      </c>
      <c r="AZ42" t="e">
        <f ca="1">INDEX(DB!$A:$V,MATCH(Sammanställning!$AH$2&amp;Sammanställning!$AO42,DB!$U:$U,0),14)</f>
        <v>#N/A</v>
      </c>
      <c r="BA42" t="e">
        <f ca="1">INDEX(DB!$A:$V,MATCH(Sammanställning!$AH$2&amp;Sammanställning!$AO42,DB!$U:$U,0),17)</f>
        <v>#N/A</v>
      </c>
      <c r="BB42" s="21">
        <f t="shared" ca="1" si="6"/>
        <v>0</v>
      </c>
      <c r="BC42" s="21" t="e" cm="1">
        <f t="array" aca="1" ref="BC42" ca="1">INDEX($AQ42:$AS42,,MATCH($AH$2,$AQ$2:$AS$2,0))</f>
        <v>#N/A</v>
      </c>
      <c r="BD42" s="21" t="e" cm="1">
        <f t="array" aca="1" ref="BD42" ca="1">INDEX($AT42:$AV42,,MATCH($AH$2,$AT$2:$AV$2,0))</f>
        <v>#N/A</v>
      </c>
    </row>
    <row r="43" spans="1:56" outlineLevel="1" x14ac:dyDescent="0.35">
      <c r="A43">
        <v>301</v>
      </c>
      <c r="D43" s="45" t="str">
        <f t="shared" ref="D43:D63" ca="1" si="23">IFERROR(INDEX($AK:$BD,MATCH($A43,$AN:$AN,0),13),"")</f>
        <v/>
      </c>
      <c r="E43" s="45" t="str">
        <f t="shared" ref="E43:E63" ca="1" si="24">IFERROR(INDEX($AK:$BD,MATCH($A43,$AN:$AN,0),14),"")</f>
        <v/>
      </c>
      <c r="F43" s="45" t="str">
        <f t="shared" ref="F43:F63" ca="1" si="25">IFERROR(INDEX($AK:$BD,MATCH($A43,$AN:$AN,0),15),"")</f>
        <v/>
      </c>
      <c r="G43" s="45" t="str">
        <f t="shared" ref="G43:G63" ca="1" si="26">IFERROR(INDEX($AK:$BD,MATCH($A43,$AN:$AN,0),16),"")</f>
        <v/>
      </c>
      <c r="H43" s="45" t="str">
        <f t="shared" ref="H43:H63" ca="1" si="27">IFERROR(INDEX($AK:$BD,MATCH($A43,$AN:$AN,0),17),"")</f>
        <v/>
      </c>
      <c r="I43" s="46" t="str">
        <f t="shared" ref="I43:I63" ca="1" si="28">IFERROR(INDEX($AK:$BD,MATCH($A43,$AN:$AN,0),18),"")</f>
        <v/>
      </c>
      <c r="J43" s="47" t="str">
        <f t="shared" ref="J43:J63" ca="1" si="29">IFERROR(INDEX($AK:$BD,MATCH($A43,$AN:$AN,0),19),"")</f>
        <v/>
      </c>
      <c r="K43" s="47" t="str">
        <f t="shared" ref="K43:K63" ca="1" si="30">IFERROR(INDEX($AK:$BD,MATCH($A43,$AN:$AN,0),20),"")</f>
        <v/>
      </c>
      <c r="AJ43">
        <f t="shared" ca="1" si="1"/>
        <v>0</v>
      </c>
      <c r="AK43" t="s">
        <v>1781</v>
      </c>
      <c r="AL43" t="s">
        <v>1790</v>
      </c>
      <c r="AM43">
        <v>4</v>
      </c>
      <c r="AN43">
        <f t="shared" ca="1" si="2"/>
        <v>400</v>
      </c>
      <c r="AO43" t="s">
        <v>388</v>
      </c>
      <c r="AP43" s="21">
        <f ca="1">INDEX(INDIRECT("'"&amp;$AL43&amp;"'!$AA:$AE"),MATCH(Sammanställning!$AO43,INDIRECT("'"&amp;$AL43&amp;"'!$AA:$AA"),0),4)</f>
        <v>0</v>
      </c>
      <c r="AQ43" s="21">
        <f>INDEX(DB!$A:$V,MATCH(Sammanställning!AQ$2&amp;Sammanställning!$AO43,DB!$U:$U,0),16)</f>
        <v>58736.486581840007</v>
      </c>
      <c r="AR43" s="21">
        <f>INDEX(DB!$A:$V,MATCH(Sammanställning!AR$2&amp;Sammanställning!$AO43,DB!$U:$U,0),16)</f>
        <v>35053.141679640001</v>
      </c>
      <c r="AS43" s="21">
        <f>INDEX(DB!$A:$V,MATCH(Sammanställning!AS$2&amp;Sammanställning!$AO43,DB!$U:$U,0),16)</f>
        <v>30226.911479999999</v>
      </c>
      <c r="AT43" s="21">
        <f t="shared" ca="1" si="3"/>
        <v>0</v>
      </c>
      <c r="AU43" s="21">
        <f t="shared" ca="1" si="4"/>
        <v>0</v>
      </c>
      <c r="AV43" s="21">
        <f t="shared" ca="1" si="5"/>
        <v>0</v>
      </c>
      <c r="AW43" t="e">
        <f ca="1">INDEX(DB!$A:$V,MATCH(Sammanställning!$AH$2&amp;Sammanställning!$AO43,DB!$U:$U,0),6)</f>
        <v>#N/A</v>
      </c>
      <c r="AX43" t="e">
        <f ca="1">INDEX(DB!$A:$V,MATCH(Sammanställning!$AH$2&amp;Sammanställning!$AO43,DB!$U:$U,0),7)</f>
        <v>#N/A</v>
      </c>
      <c r="AY43" t="e">
        <f ca="1">INDEX(DB!$A:$V,MATCH(Sammanställning!$AH$2&amp;Sammanställning!$AO43,DB!$U:$U,0),13)</f>
        <v>#N/A</v>
      </c>
      <c r="AZ43" t="e">
        <f ca="1">INDEX(DB!$A:$V,MATCH(Sammanställning!$AH$2&amp;Sammanställning!$AO43,DB!$U:$U,0),14)</f>
        <v>#N/A</v>
      </c>
      <c r="BA43" t="e">
        <f ca="1">INDEX(DB!$A:$V,MATCH(Sammanställning!$AH$2&amp;Sammanställning!$AO43,DB!$U:$U,0),17)</f>
        <v>#N/A</v>
      </c>
      <c r="BB43" s="21">
        <f t="shared" ca="1" si="6"/>
        <v>0</v>
      </c>
      <c r="BC43" s="21" t="e" cm="1">
        <f t="array" aca="1" ref="BC43" ca="1">INDEX($AQ43:$AS43,,MATCH($AH$2,$AQ$2:$AS$2,0))</f>
        <v>#N/A</v>
      </c>
      <c r="BD43" s="21" t="e" cm="1">
        <f t="array" aca="1" ref="BD43" ca="1">INDEX($AT43:$AV43,,MATCH($AH$2,$AT$2:$AV$2,0))</f>
        <v>#N/A</v>
      </c>
    </row>
    <row r="44" spans="1:56" outlineLevel="1" x14ac:dyDescent="0.35">
      <c r="A44">
        <v>302</v>
      </c>
      <c r="D44" s="45" t="str">
        <f t="shared" ca="1" si="23"/>
        <v/>
      </c>
      <c r="E44" s="45" t="str">
        <f t="shared" ca="1" si="24"/>
        <v/>
      </c>
      <c r="F44" s="45" t="str">
        <f t="shared" ca="1" si="25"/>
        <v/>
      </c>
      <c r="G44" s="45" t="str">
        <f t="shared" ca="1" si="26"/>
        <v/>
      </c>
      <c r="H44" s="45" t="str">
        <f t="shared" ca="1" si="27"/>
        <v/>
      </c>
      <c r="I44" s="46" t="str">
        <f t="shared" ca="1" si="28"/>
        <v/>
      </c>
      <c r="J44" s="47" t="str">
        <f t="shared" ca="1" si="29"/>
        <v/>
      </c>
      <c r="K44" s="47" t="str">
        <f t="shared" ca="1" si="30"/>
        <v/>
      </c>
      <c r="AJ44">
        <f t="shared" ca="1" si="1"/>
        <v>0</v>
      </c>
      <c r="AL44" t="s">
        <v>1790</v>
      </c>
      <c r="AM44">
        <v>4</v>
      </c>
      <c r="AN44">
        <f t="shared" ca="1" si="2"/>
        <v>400</v>
      </c>
      <c r="AO44" t="s">
        <v>394</v>
      </c>
      <c r="AP44" s="21">
        <f ca="1">INDEX(INDIRECT("'"&amp;$AL44&amp;"'!$AA:$AE"),MATCH(Sammanställning!$AO44,INDIRECT("'"&amp;$AL44&amp;"'!$AA:$AA"),0),4)</f>
        <v>0</v>
      </c>
      <c r="AQ44" s="21">
        <f>INDEX(DB!$A:$V,MATCH(Sammanställning!AQ$2&amp;Sammanställning!$AO44,DB!$U:$U,0),16)</f>
        <v>2.3509820040000001E-2</v>
      </c>
      <c r="AR44" s="21">
        <f>INDEX(DB!$A:$V,MATCH(Sammanställning!AR$2&amp;Sammanställning!$AO44,DB!$U:$U,0),16)</f>
        <v>3.9183033400000004E-2</v>
      </c>
      <c r="AS44" s="21">
        <f>INDEX(DB!$A:$V,MATCH(Sammanställning!AS$2&amp;Sammanställning!$AO44,DB!$U:$U,0),16)</f>
        <v>5.5975762000000005E-2</v>
      </c>
      <c r="AT44" s="21">
        <f t="shared" ca="1" si="3"/>
        <v>0</v>
      </c>
      <c r="AU44" s="21">
        <f t="shared" ca="1" si="4"/>
        <v>0</v>
      </c>
      <c r="AV44" s="21">
        <f t="shared" ca="1" si="5"/>
        <v>0</v>
      </c>
      <c r="AW44" t="e">
        <f ca="1">INDEX(DB!$A:$V,MATCH(Sammanställning!$AH$2&amp;Sammanställning!$AO44,DB!$U:$U,0),6)</f>
        <v>#N/A</v>
      </c>
      <c r="AX44" t="e">
        <f ca="1">INDEX(DB!$A:$V,MATCH(Sammanställning!$AH$2&amp;Sammanställning!$AO44,DB!$U:$U,0),7)</f>
        <v>#N/A</v>
      </c>
      <c r="AY44" t="e">
        <f ca="1">INDEX(DB!$A:$V,MATCH(Sammanställning!$AH$2&amp;Sammanställning!$AO44,DB!$U:$U,0),13)</f>
        <v>#N/A</v>
      </c>
      <c r="AZ44" t="e">
        <f ca="1">INDEX(DB!$A:$V,MATCH(Sammanställning!$AH$2&amp;Sammanställning!$AO44,DB!$U:$U,0),14)</f>
        <v>#N/A</v>
      </c>
      <c r="BA44" t="e">
        <f ca="1">INDEX(DB!$A:$V,MATCH(Sammanställning!$AH$2&amp;Sammanställning!$AO44,DB!$U:$U,0),17)</f>
        <v>#N/A</v>
      </c>
      <c r="BB44" s="21">
        <f t="shared" ca="1" si="6"/>
        <v>0</v>
      </c>
      <c r="BC44" s="21" t="e" cm="1">
        <f t="array" aca="1" ref="BC44" ca="1">INDEX($AQ44:$AS44,,MATCH($AH$2,$AQ$2:$AS$2,0))</f>
        <v>#N/A</v>
      </c>
      <c r="BD44" s="21" t="e" cm="1">
        <f t="array" aca="1" ref="BD44" ca="1">INDEX($AT44:$AV44,,MATCH($AH$2,$AT$2:$AV$2,0))</f>
        <v>#N/A</v>
      </c>
    </row>
    <row r="45" spans="1:56" outlineLevel="1" x14ac:dyDescent="0.35">
      <c r="A45">
        <v>303</v>
      </c>
      <c r="D45" s="45" t="str">
        <f t="shared" ca="1" si="23"/>
        <v/>
      </c>
      <c r="E45" s="45" t="str">
        <f t="shared" ca="1" si="24"/>
        <v/>
      </c>
      <c r="F45" s="45" t="str">
        <f t="shared" ca="1" si="25"/>
        <v/>
      </c>
      <c r="G45" s="45" t="str">
        <f t="shared" ca="1" si="26"/>
        <v/>
      </c>
      <c r="H45" s="45" t="str">
        <f t="shared" ca="1" si="27"/>
        <v/>
      </c>
      <c r="I45" s="46" t="str">
        <f t="shared" ca="1" si="28"/>
        <v/>
      </c>
      <c r="J45" s="47" t="str">
        <f t="shared" ca="1" si="29"/>
        <v/>
      </c>
      <c r="K45" s="47" t="str">
        <f t="shared" ca="1" si="30"/>
        <v/>
      </c>
      <c r="AJ45">
        <f t="shared" ca="1" si="1"/>
        <v>0</v>
      </c>
      <c r="AL45" t="s">
        <v>1790</v>
      </c>
      <c r="AM45">
        <v>4</v>
      </c>
      <c r="AN45">
        <f t="shared" ca="1" si="2"/>
        <v>400</v>
      </c>
      <c r="AO45" t="s">
        <v>397</v>
      </c>
      <c r="AP45" s="21">
        <f ca="1">INDEX(INDIRECT("'"&amp;$AL45&amp;"'!$AA:$AE"),MATCH(Sammanställning!$AO45,INDIRECT("'"&amp;$AL45&amp;"'!$AA:$AA"),0),4)</f>
        <v>0</v>
      </c>
      <c r="AQ45" s="21">
        <f>INDEX(DB!$A:$V,MATCH(Sammanställning!AQ$2&amp;Sammanställning!$AO45,DB!$U:$U,0),16)</f>
        <v>4.5900124840000008E-2</v>
      </c>
      <c r="AR45" s="21">
        <f>INDEX(DB!$A:$V,MATCH(Sammanställning!AR$2&amp;Sammanställning!$AO45,DB!$U:$U,0),16)</f>
        <v>7.8366066800000009E-2</v>
      </c>
      <c r="AS45" s="21">
        <f>INDEX(DB!$A:$V,MATCH(Sammanställning!AS$2&amp;Sammanställning!$AO45,DB!$U:$U,0),16)</f>
        <v>5.5975762000000005E-2</v>
      </c>
      <c r="AT45" s="21">
        <f t="shared" ca="1" si="3"/>
        <v>0</v>
      </c>
      <c r="AU45" s="21">
        <f t="shared" ca="1" si="4"/>
        <v>0</v>
      </c>
      <c r="AV45" s="21">
        <f t="shared" ca="1" si="5"/>
        <v>0</v>
      </c>
      <c r="AW45" t="e">
        <f ca="1">INDEX(DB!$A:$V,MATCH(Sammanställning!$AH$2&amp;Sammanställning!$AO45,DB!$U:$U,0),6)</f>
        <v>#N/A</v>
      </c>
      <c r="AX45" t="e">
        <f ca="1">INDEX(DB!$A:$V,MATCH(Sammanställning!$AH$2&amp;Sammanställning!$AO45,DB!$U:$U,0),7)</f>
        <v>#N/A</v>
      </c>
      <c r="AY45" t="e">
        <f ca="1">INDEX(DB!$A:$V,MATCH(Sammanställning!$AH$2&amp;Sammanställning!$AO45,DB!$U:$U,0),13)</f>
        <v>#N/A</v>
      </c>
      <c r="AZ45" t="e">
        <f ca="1">INDEX(DB!$A:$V,MATCH(Sammanställning!$AH$2&amp;Sammanställning!$AO45,DB!$U:$U,0),14)</f>
        <v>#N/A</v>
      </c>
      <c r="BA45" t="e">
        <f ca="1">INDEX(DB!$A:$V,MATCH(Sammanställning!$AH$2&amp;Sammanställning!$AO45,DB!$U:$U,0),17)</f>
        <v>#N/A</v>
      </c>
      <c r="BB45" s="21">
        <f t="shared" ca="1" si="6"/>
        <v>0</v>
      </c>
      <c r="BC45" s="21" t="e" cm="1">
        <f t="array" aca="1" ref="BC45" ca="1">INDEX($AQ45:$AS45,,MATCH($AH$2,$AQ$2:$AS$2,0))</f>
        <v>#N/A</v>
      </c>
      <c r="BD45" s="21" t="e" cm="1">
        <f t="array" aca="1" ref="BD45" ca="1">INDEX($AT45:$AV45,,MATCH($AH$2,$AT$2:$AV$2,0))</f>
        <v>#N/A</v>
      </c>
    </row>
    <row r="46" spans="1:56" outlineLevel="1" x14ac:dyDescent="0.35">
      <c r="A46">
        <v>304</v>
      </c>
      <c r="D46" s="45" t="str">
        <f t="shared" ca="1" si="23"/>
        <v/>
      </c>
      <c r="E46" s="45" t="str">
        <f t="shared" ca="1" si="24"/>
        <v/>
      </c>
      <c r="F46" s="45" t="str">
        <f t="shared" ca="1" si="25"/>
        <v/>
      </c>
      <c r="G46" s="45" t="str">
        <f t="shared" ca="1" si="26"/>
        <v/>
      </c>
      <c r="H46" s="45" t="str">
        <f t="shared" ca="1" si="27"/>
        <v/>
      </c>
      <c r="I46" s="46" t="str">
        <f t="shared" ca="1" si="28"/>
        <v/>
      </c>
      <c r="J46" s="47" t="str">
        <f t="shared" ca="1" si="29"/>
        <v/>
      </c>
      <c r="K46" s="47" t="str">
        <f t="shared" ca="1" si="30"/>
        <v/>
      </c>
      <c r="AJ46">
        <f t="shared" ca="1" si="1"/>
        <v>0</v>
      </c>
      <c r="AL46" t="s">
        <v>1790</v>
      </c>
      <c r="AM46">
        <v>4</v>
      </c>
      <c r="AN46">
        <f t="shared" ca="1" si="2"/>
        <v>400</v>
      </c>
      <c r="AO46" t="s">
        <v>400</v>
      </c>
      <c r="AP46" s="21">
        <f ca="1">INDEX(INDIRECT("'"&amp;$AL46&amp;"'!$AA:$AE"),MATCH(Sammanställning!$AO46,INDIRECT("'"&amp;$AL46&amp;"'!$AA:$AA"),0),4)</f>
        <v>0</v>
      </c>
      <c r="AQ46" s="21">
        <f>INDEX(DB!$A:$V,MATCH(Sammanställning!AQ$2&amp;Sammanställning!$AO46,DB!$U:$U,0),16)</f>
        <v>2.3509820040000001E-2</v>
      </c>
      <c r="AR46" s="21">
        <f>INDEX(DB!$A:$V,MATCH(Sammanställning!AR$2&amp;Sammanställning!$AO46,DB!$U:$U,0),16)</f>
        <v>5.0378185799999996E-2</v>
      </c>
      <c r="AS46" s="21">
        <f>INDEX(DB!$A:$V,MATCH(Sammanställning!AS$2&amp;Sammanställning!$AO46,DB!$U:$U,0),16)</f>
        <v>5.5975762000000005E-2</v>
      </c>
      <c r="AT46" s="21">
        <f t="shared" ca="1" si="3"/>
        <v>0</v>
      </c>
      <c r="AU46" s="21">
        <f t="shared" ca="1" si="4"/>
        <v>0</v>
      </c>
      <c r="AV46" s="21">
        <f t="shared" ca="1" si="5"/>
        <v>0</v>
      </c>
      <c r="AW46" t="e">
        <f ca="1">INDEX(DB!$A:$V,MATCH(Sammanställning!$AH$2&amp;Sammanställning!$AO46,DB!$U:$U,0),6)</f>
        <v>#N/A</v>
      </c>
      <c r="AX46" t="e">
        <f ca="1">INDEX(DB!$A:$V,MATCH(Sammanställning!$AH$2&amp;Sammanställning!$AO46,DB!$U:$U,0),7)</f>
        <v>#N/A</v>
      </c>
      <c r="AY46" t="e">
        <f ca="1">INDEX(DB!$A:$V,MATCH(Sammanställning!$AH$2&amp;Sammanställning!$AO46,DB!$U:$U,0),13)</f>
        <v>#N/A</v>
      </c>
      <c r="AZ46" t="e">
        <f ca="1">INDEX(DB!$A:$V,MATCH(Sammanställning!$AH$2&amp;Sammanställning!$AO46,DB!$U:$U,0),14)</f>
        <v>#N/A</v>
      </c>
      <c r="BA46" t="e">
        <f ca="1">INDEX(DB!$A:$V,MATCH(Sammanställning!$AH$2&amp;Sammanställning!$AO46,DB!$U:$U,0),17)</f>
        <v>#N/A</v>
      </c>
      <c r="BB46" s="21">
        <f t="shared" ca="1" si="6"/>
        <v>0</v>
      </c>
      <c r="BC46" s="21" t="e" cm="1">
        <f t="array" aca="1" ref="BC46" ca="1">INDEX($AQ46:$AS46,,MATCH($AH$2,$AQ$2:$AS$2,0))</f>
        <v>#N/A</v>
      </c>
      <c r="BD46" s="21" t="e" cm="1">
        <f t="array" aca="1" ref="BD46" ca="1">INDEX($AT46:$AV46,,MATCH($AH$2,$AT$2:$AV$2,0))</f>
        <v>#N/A</v>
      </c>
    </row>
    <row r="47" spans="1:56" outlineLevel="1" x14ac:dyDescent="0.35">
      <c r="A47">
        <v>305</v>
      </c>
      <c r="D47" s="45" t="str">
        <f t="shared" ca="1" si="23"/>
        <v/>
      </c>
      <c r="E47" s="45" t="str">
        <f t="shared" ca="1" si="24"/>
        <v/>
      </c>
      <c r="F47" s="45" t="str">
        <f t="shared" ca="1" si="25"/>
        <v/>
      </c>
      <c r="G47" s="45" t="str">
        <f t="shared" ca="1" si="26"/>
        <v/>
      </c>
      <c r="H47" s="45" t="str">
        <f t="shared" ca="1" si="27"/>
        <v/>
      </c>
      <c r="I47" s="46" t="str">
        <f t="shared" ca="1" si="28"/>
        <v/>
      </c>
      <c r="J47" s="47" t="str">
        <f t="shared" ca="1" si="29"/>
        <v/>
      </c>
      <c r="K47" s="47" t="str">
        <f t="shared" ca="1" si="30"/>
        <v/>
      </c>
      <c r="AJ47">
        <f t="shared" ca="1" si="1"/>
        <v>0</v>
      </c>
      <c r="AL47" t="s">
        <v>1790</v>
      </c>
      <c r="AM47">
        <v>4</v>
      </c>
      <c r="AN47">
        <f t="shared" ca="1" si="2"/>
        <v>400</v>
      </c>
      <c r="AO47" t="s">
        <v>403</v>
      </c>
      <c r="AP47" s="21">
        <f ca="1">INDEX(INDIRECT("'"&amp;$AL47&amp;"'!$AA:$AE"),MATCH(Sammanställning!$AO47,INDIRECT("'"&amp;$AL47&amp;"'!$AA:$AA"),0),4)</f>
        <v>0</v>
      </c>
      <c r="AQ47" s="21">
        <f>INDEX(DB!$A:$V,MATCH(Sammanställning!AQ$2&amp;Sammanställning!$AO47,DB!$U:$U,0),16)</f>
        <v>4.5900124840000008E-2</v>
      </c>
      <c r="AR47" s="21">
        <f>INDEX(DB!$A:$V,MATCH(Sammanställning!AR$2&amp;Sammanställning!$AO47,DB!$U:$U,0),16)</f>
        <v>0.10075637159999999</v>
      </c>
      <c r="AS47" s="21">
        <f>INDEX(DB!$A:$V,MATCH(Sammanställning!AS$2&amp;Sammanställning!$AO47,DB!$U:$U,0),16)</f>
        <v>5.5975762000000005E-2</v>
      </c>
      <c r="AT47" s="21">
        <f t="shared" ca="1" si="3"/>
        <v>0</v>
      </c>
      <c r="AU47" s="21">
        <f t="shared" ca="1" si="4"/>
        <v>0</v>
      </c>
      <c r="AV47" s="21">
        <f t="shared" ca="1" si="5"/>
        <v>0</v>
      </c>
      <c r="AW47" t="e">
        <f ca="1">INDEX(DB!$A:$V,MATCH(Sammanställning!$AH$2&amp;Sammanställning!$AO47,DB!$U:$U,0),6)</f>
        <v>#N/A</v>
      </c>
      <c r="AX47" t="e">
        <f ca="1">INDEX(DB!$A:$V,MATCH(Sammanställning!$AH$2&amp;Sammanställning!$AO47,DB!$U:$U,0),7)</f>
        <v>#N/A</v>
      </c>
      <c r="AY47" t="e">
        <f ca="1">INDEX(DB!$A:$V,MATCH(Sammanställning!$AH$2&amp;Sammanställning!$AO47,DB!$U:$U,0),13)</f>
        <v>#N/A</v>
      </c>
      <c r="AZ47" t="e">
        <f ca="1">INDEX(DB!$A:$V,MATCH(Sammanställning!$AH$2&amp;Sammanställning!$AO47,DB!$U:$U,0),14)</f>
        <v>#N/A</v>
      </c>
      <c r="BA47" t="e">
        <f ca="1">INDEX(DB!$A:$V,MATCH(Sammanställning!$AH$2&amp;Sammanställning!$AO47,DB!$U:$U,0),17)</f>
        <v>#N/A</v>
      </c>
      <c r="BB47" s="21">
        <f t="shared" ca="1" si="6"/>
        <v>0</v>
      </c>
      <c r="BC47" s="21" t="e" cm="1">
        <f t="array" aca="1" ref="BC47" ca="1">INDEX($AQ47:$AS47,,MATCH($AH$2,$AQ$2:$AS$2,0))</f>
        <v>#N/A</v>
      </c>
      <c r="BD47" s="21" t="e" cm="1">
        <f t="array" aca="1" ref="BD47" ca="1">INDEX($AT47:$AV47,,MATCH($AH$2,$AT$2:$AV$2,0))</f>
        <v>#N/A</v>
      </c>
    </row>
    <row r="48" spans="1:56" outlineLevel="1" x14ac:dyDescent="0.35">
      <c r="A48">
        <v>306</v>
      </c>
      <c r="D48" s="45" t="str">
        <f t="shared" ca="1" si="23"/>
        <v/>
      </c>
      <c r="E48" s="45" t="str">
        <f t="shared" ca="1" si="24"/>
        <v/>
      </c>
      <c r="F48" s="45" t="str">
        <f t="shared" ca="1" si="25"/>
        <v/>
      </c>
      <c r="G48" s="45" t="str">
        <f t="shared" ca="1" si="26"/>
        <v/>
      </c>
      <c r="H48" s="45" t="str">
        <f t="shared" ca="1" si="27"/>
        <v/>
      </c>
      <c r="I48" s="46" t="str">
        <f t="shared" ca="1" si="28"/>
        <v/>
      </c>
      <c r="J48" s="47" t="str">
        <f t="shared" ca="1" si="29"/>
        <v/>
      </c>
      <c r="K48" s="47" t="str">
        <f t="shared" ca="1" si="30"/>
        <v/>
      </c>
      <c r="AJ48">
        <f t="shared" ca="1" si="1"/>
        <v>0</v>
      </c>
      <c r="AL48" t="s">
        <v>1790</v>
      </c>
      <c r="AM48">
        <v>4</v>
      </c>
      <c r="AN48">
        <f t="shared" ca="1" si="2"/>
        <v>400</v>
      </c>
      <c r="AO48" t="s">
        <v>406</v>
      </c>
      <c r="AP48" s="21">
        <f ca="1">INDEX(INDIRECT("'"&amp;$AL48&amp;"'!$AA:$AE"),MATCH(Sammanställning!$AO48,INDIRECT("'"&amp;$AL48&amp;"'!$AA:$AA"),0),4)</f>
        <v>0</v>
      </c>
      <c r="AQ48" s="21">
        <f>INDEX(DB!$A:$V,MATCH(Sammanställning!AQ$2&amp;Sammanställning!$AO48,DB!$U:$U,0),16)</f>
        <v>2.3509820040000001E-2</v>
      </c>
      <c r="AR48" s="21">
        <f>INDEX(DB!$A:$V,MATCH(Sammanställning!AR$2&amp;Sammanställning!$AO48,DB!$U:$U,0),16)</f>
        <v>6.1573338200000001E-2</v>
      </c>
      <c r="AS48" s="21">
        <f>INDEX(DB!$A:$V,MATCH(Sammanställning!AS$2&amp;Sammanställning!$AO48,DB!$U:$U,0),16)</f>
        <v>5.5975762000000005E-2</v>
      </c>
      <c r="AT48" s="21">
        <f t="shared" ca="1" si="3"/>
        <v>0</v>
      </c>
      <c r="AU48" s="21">
        <f t="shared" ca="1" si="4"/>
        <v>0</v>
      </c>
      <c r="AV48" s="21">
        <f t="shared" ca="1" si="5"/>
        <v>0</v>
      </c>
      <c r="AW48" t="e">
        <f ca="1">INDEX(DB!$A:$V,MATCH(Sammanställning!$AH$2&amp;Sammanställning!$AO48,DB!$U:$U,0),6)</f>
        <v>#N/A</v>
      </c>
      <c r="AX48" t="e">
        <f ca="1">INDEX(DB!$A:$V,MATCH(Sammanställning!$AH$2&amp;Sammanställning!$AO48,DB!$U:$U,0),7)</f>
        <v>#N/A</v>
      </c>
      <c r="AY48" t="e">
        <f ca="1">INDEX(DB!$A:$V,MATCH(Sammanställning!$AH$2&amp;Sammanställning!$AO48,DB!$U:$U,0),13)</f>
        <v>#N/A</v>
      </c>
      <c r="AZ48" t="e">
        <f ca="1">INDEX(DB!$A:$V,MATCH(Sammanställning!$AH$2&amp;Sammanställning!$AO48,DB!$U:$U,0),14)</f>
        <v>#N/A</v>
      </c>
      <c r="BA48" t="e">
        <f ca="1">INDEX(DB!$A:$V,MATCH(Sammanställning!$AH$2&amp;Sammanställning!$AO48,DB!$U:$U,0),17)</f>
        <v>#N/A</v>
      </c>
      <c r="BB48" s="21">
        <f t="shared" ca="1" si="6"/>
        <v>0</v>
      </c>
      <c r="BC48" s="21" t="e" cm="1">
        <f t="array" aca="1" ref="BC48" ca="1">INDEX($AQ48:$AS48,,MATCH($AH$2,$AQ$2:$AS$2,0))</f>
        <v>#N/A</v>
      </c>
      <c r="BD48" s="21" t="e" cm="1">
        <f t="array" aca="1" ref="BD48" ca="1">INDEX($AT48:$AV48,,MATCH($AH$2,$AT$2:$AV$2,0))</f>
        <v>#N/A</v>
      </c>
    </row>
    <row r="49" spans="1:56" outlineLevel="1" x14ac:dyDescent="0.35">
      <c r="A49">
        <v>307</v>
      </c>
      <c r="D49" s="45" t="str">
        <f t="shared" ca="1" si="23"/>
        <v/>
      </c>
      <c r="E49" s="45" t="str">
        <f t="shared" ca="1" si="24"/>
        <v/>
      </c>
      <c r="F49" s="45" t="str">
        <f t="shared" ca="1" si="25"/>
        <v/>
      </c>
      <c r="G49" s="45" t="str">
        <f t="shared" ca="1" si="26"/>
        <v/>
      </c>
      <c r="H49" s="45" t="str">
        <f t="shared" ca="1" si="27"/>
        <v/>
      </c>
      <c r="I49" s="46" t="str">
        <f t="shared" ca="1" si="28"/>
        <v/>
      </c>
      <c r="J49" s="47" t="str">
        <f t="shared" ca="1" si="29"/>
        <v/>
      </c>
      <c r="K49" s="47" t="str">
        <f t="shared" ca="1" si="30"/>
        <v/>
      </c>
      <c r="AJ49">
        <f t="shared" ca="1" si="1"/>
        <v>0</v>
      </c>
      <c r="AL49" t="s">
        <v>1790</v>
      </c>
      <c r="AM49">
        <v>4</v>
      </c>
      <c r="AN49">
        <f t="shared" ca="1" si="2"/>
        <v>400</v>
      </c>
      <c r="AO49" t="s">
        <v>409</v>
      </c>
      <c r="AP49" s="21">
        <f ca="1">INDEX(INDIRECT("'"&amp;$AL49&amp;"'!$AA:$AE"),MATCH(Sammanställning!$AO49,INDIRECT("'"&amp;$AL49&amp;"'!$AA:$AA"),0),4)</f>
        <v>0</v>
      </c>
      <c r="AQ49" s="21">
        <f>INDEX(DB!$A:$V,MATCH(Sammanställning!AQ$2&amp;Sammanställning!$AO49,DB!$U:$U,0),16)</f>
        <v>4.5900124840000008E-2</v>
      </c>
      <c r="AR49" s="21">
        <f>INDEX(DB!$A:$V,MATCH(Sammanställning!AR$2&amp;Sammanställning!$AO49,DB!$U:$U,0),16)</f>
        <v>0.1231466764</v>
      </c>
      <c r="AS49" s="21">
        <f>INDEX(DB!$A:$V,MATCH(Sammanställning!AS$2&amp;Sammanställning!$AO49,DB!$U:$U,0),16)</f>
        <v>5.5975762000000005E-2</v>
      </c>
      <c r="AT49" s="21">
        <f t="shared" ca="1" si="3"/>
        <v>0</v>
      </c>
      <c r="AU49" s="21">
        <f t="shared" ca="1" si="4"/>
        <v>0</v>
      </c>
      <c r="AV49" s="21">
        <f t="shared" ca="1" si="5"/>
        <v>0</v>
      </c>
      <c r="AW49" t="e">
        <f ca="1">INDEX(DB!$A:$V,MATCH(Sammanställning!$AH$2&amp;Sammanställning!$AO49,DB!$U:$U,0),6)</f>
        <v>#N/A</v>
      </c>
      <c r="AX49" t="e">
        <f ca="1">INDEX(DB!$A:$V,MATCH(Sammanställning!$AH$2&amp;Sammanställning!$AO49,DB!$U:$U,0),7)</f>
        <v>#N/A</v>
      </c>
      <c r="AY49" t="e">
        <f ca="1">INDEX(DB!$A:$V,MATCH(Sammanställning!$AH$2&amp;Sammanställning!$AO49,DB!$U:$U,0),13)</f>
        <v>#N/A</v>
      </c>
      <c r="AZ49" t="e">
        <f ca="1">INDEX(DB!$A:$V,MATCH(Sammanställning!$AH$2&amp;Sammanställning!$AO49,DB!$U:$U,0),14)</f>
        <v>#N/A</v>
      </c>
      <c r="BA49" t="e">
        <f ca="1">INDEX(DB!$A:$V,MATCH(Sammanställning!$AH$2&amp;Sammanställning!$AO49,DB!$U:$U,0),17)</f>
        <v>#N/A</v>
      </c>
      <c r="BB49" s="21">
        <f t="shared" ca="1" si="6"/>
        <v>0</v>
      </c>
      <c r="BC49" s="21" t="e" cm="1">
        <f t="array" aca="1" ref="BC49" ca="1">INDEX($AQ49:$AS49,,MATCH($AH$2,$AQ$2:$AS$2,0))</f>
        <v>#N/A</v>
      </c>
      <c r="BD49" s="21" t="e" cm="1">
        <f t="array" aca="1" ref="BD49" ca="1">INDEX($AT49:$AV49,,MATCH($AH$2,$AT$2:$AV$2,0))</f>
        <v>#N/A</v>
      </c>
    </row>
    <row r="50" spans="1:56" outlineLevel="1" x14ac:dyDescent="0.35">
      <c r="A50">
        <v>308</v>
      </c>
      <c r="D50" s="45" t="str">
        <f t="shared" ca="1" si="23"/>
        <v/>
      </c>
      <c r="E50" s="45" t="str">
        <f t="shared" ca="1" si="24"/>
        <v/>
      </c>
      <c r="F50" s="45" t="str">
        <f t="shared" ca="1" si="25"/>
        <v/>
      </c>
      <c r="G50" s="45" t="str">
        <f t="shared" ca="1" si="26"/>
        <v/>
      </c>
      <c r="H50" s="45" t="str">
        <f t="shared" ca="1" si="27"/>
        <v/>
      </c>
      <c r="I50" s="46" t="str">
        <f t="shared" ca="1" si="28"/>
        <v/>
      </c>
      <c r="J50" s="47" t="str">
        <f t="shared" ca="1" si="29"/>
        <v/>
      </c>
      <c r="K50" s="47" t="str">
        <f t="shared" ca="1" si="30"/>
        <v/>
      </c>
      <c r="AJ50">
        <f t="shared" ca="1" si="1"/>
        <v>0</v>
      </c>
      <c r="AL50" t="s">
        <v>1790</v>
      </c>
      <c r="AM50">
        <v>4</v>
      </c>
      <c r="AN50">
        <f t="shared" ca="1" si="2"/>
        <v>400</v>
      </c>
      <c r="AO50" t="s">
        <v>412</v>
      </c>
      <c r="AP50" s="21">
        <f ca="1">INDEX(INDIRECT("'"&amp;$AL50&amp;"'!$AA:$AE"),MATCH(Sammanställning!$AO50,INDIRECT("'"&amp;$AL50&amp;"'!$AA:$AA"),0),4)</f>
        <v>0</v>
      </c>
      <c r="AQ50" s="21">
        <f>INDEX(DB!$A:$V,MATCH(Sammanställning!AQ$2&amp;Sammanställning!$AO50,DB!$U:$U,0),16)</f>
        <v>839.63643000000002</v>
      </c>
      <c r="AR50" s="21">
        <f>INDEX(DB!$A:$V,MATCH(Sammanställning!AR$2&amp;Sammanställning!$AO50,DB!$U:$U,0),16)</f>
        <v>0</v>
      </c>
      <c r="AS50" s="21">
        <f>INDEX(DB!$A:$V,MATCH(Sammanställning!AS$2&amp;Sammanställning!$AO50,DB!$U:$U,0),16)</f>
        <v>0</v>
      </c>
      <c r="AT50" s="21">
        <f t="shared" ca="1" si="3"/>
        <v>0</v>
      </c>
      <c r="AU50" s="21">
        <f t="shared" ca="1" si="4"/>
        <v>0</v>
      </c>
      <c r="AV50" s="21">
        <f t="shared" ca="1" si="5"/>
        <v>0</v>
      </c>
      <c r="AW50" t="e">
        <f ca="1">INDEX(DB!$A:$V,MATCH(Sammanställning!$AH$2&amp;Sammanställning!$AO50,DB!$U:$U,0),6)</f>
        <v>#N/A</v>
      </c>
      <c r="AX50" t="e">
        <f ca="1">INDEX(DB!$A:$V,MATCH(Sammanställning!$AH$2&amp;Sammanställning!$AO50,DB!$U:$U,0),7)</f>
        <v>#N/A</v>
      </c>
      <c r="AY50" t="e">
        <f ca="1">INDEX(DB!$A:$V,MATCH(Sammanställning!$AH$2&amp;Sammanställning!$AO50,DB!$U:$U,0),13)</f>
        <v>#N/A</v>
      </c>
      <c r="AZ50" t="e">
        <f ca="1">INDEX(DB!$A:$V,MATCH(Sammanställning!$AH$2&amp;Sammanställning!$AO50,DB!$U:$U,0),14)</f>
        <v>#N/A</v>
      </c>
      <c r="BA50" t="e">
        <f ca="1">INDEX(DB!$A:$V,MATCH(Sammanställning!$AH$2&amp;Sammanställning!$AO50,DB!$U:$U,0),17)</f>
        <v>#N/A</v>
      </c>
      <c r="BB50" s="21">
        <f t="shared" ca="1" si="6"/>
        <v>0</v>
      </c>
      <c r="BC50" s="21" t="e" cm="1">
        <f t="array" aca="1" ref="BC50" ca="1">INDEX($AQ50:$AS50,,MATCH($AH$2,$AQ$2:$AS$2,0))</f>
        <v>#N/A</v>
      </c>
      <c r="BD50" s="21" t="e" cm="1">
        <f t="array" aca="1" ref="BD50" ca="1">INDEX($AT50:$AV50,,MATCH($AH$2,$AT$2:$AV$2,0))</f>
        <v>#N/A</v>
      </c>
    </row>
    <row r="51" spans="1:56" outlineLevel="1" x14ac:dyDescent="0.35">
      <c r="A51">
        <v>309</v>
      </c>
      <c r="D51" s="45" t="str">
        <f t="shared" ca="1" si="23"/>
        <v/>
      </c>
      <c r="E51" s="45" t="str">
        <f t="shared" ca="1" si="24"/>
        <v/>
      </c>
      <c r="F51" s="45" t="str">
        <f t="shared" ca="1" si="25"/>
        <v/>
      </c>
      <c r="G51" s="45" t="str">
        <f t="shared" ca="1" si="26"/>
        <v/>
      </c>
      <c r="H51" s="45" t="str">
        <f t="shared" ca="1" si="27"/>
        <v/>
      </c>
      <c r="I51" s="46" t="str">
        <f t="shared" ca="1" si="28"/>
        <v/>
      </c>
      <c r="J51" s="47" t="str">
        <f t="shared" ca="1" si="29"/>
        <v/>
      </c>
      <c r="K51" s="47" t="str">
        <f t="shared" ca="1" si="30"/>
        <v/>
      </c>
      <c r="AJ51">
        <f t="shared" ca="1" si="1"/>
        <v>0</v>
      </c>
      <c r="AL51" t="s">
        <v>1790</v>
      </c>
      <c r="AM51">
        <v>4</v>
      </c>
      <c r="AN51">
        <f t="shared" ca="1" si="2"/>
        <v>400</v>
      </c>
      <c r="AO51" t="s">
        <v>415</v>
      </c>
      <c r="AP51" s="21">
        <f ca="1">INDEX(INDIRECT("'"&amp;$AL51&amp;"'!$AA:$AE"),MATCH(Sammanställning!$AO51,INDIRECT("'"&amp;$AL51&amp;"'!$AA:$AA"),0),4)</f>
        <v>0</v>
      </c>
      <c r="AQ51" s="21">
        <f>INDEX(DB!$A:$V,MATCH(Sammanställning!AQ$2&amp;Sammanställning!$AO51,DB!$U:$U,0),16)</f>
        <v>0</v>
      </c>
      <c r="AR51" s="21">
        <f>INDEX(DB!$A:$V,MATCH(Sammanställning!AR$2&amp;Sammanställning!$AO51,DB!$U:$U,0),16)</f>
        <v>0</v>
      </c>
      <c r="AS51" s="21">
        <f>INDEX(DB!$A:$V,MATCH(Sammanställning!AS$2&amp;Sammanställning!$AO51,DB!$U:$U,0),16)</f>
        <v>0</v>
      </c>
      <c r="AT51" s="21">
        <f t="shared" ca="1" si="3"/>
        <v>0</v>
      </c>
      <c r="AU51" s="21">
        <f t="shared" ca="1" si="4"/>
        <v>0</v>
      </c>
      <c r="AV51" s="21">
        <f t="shared" ca="1" si="5"/>
        <v>0</v>
      </c>
      <c r="AW51" t="e">
        <f ca="1">INDEX(DB!$A:$V,MATCH(Sammanställning!$AH$2&amp;Sammanställning!$AO51,DB!$U:$U,0),6)</f>
        <v>#N/A</v>
      </c>
      <c r="AX51" t="e">
        <f ca="1">INDEX(DB!$A:$V,MATCH(Sammanställning!$AH$2&amp;Sammanställning!$AO51,DB!$U:$U,0),7)</f>
        <v>#N/A</v>
      </c>
      <c r="AY51" t="e">
        <f ca="1">INDEX(DB!$A:$V,MATCH(Sammanställning!$AH$2&amp;Sammanställning!$AO51,DB!$U:$U,0),13)</f>
        <v>#N/A</v>
      </c>
      <c r="AZ51" t="e">
        <f ca="1">INDEX(DB!$A:$V,MATCH(Sammanställning!$AH$2&amp;Sammanställning!$AO51,DB!$U:$U,0),14)</f>
        <v>#N/A</v>
      </c>
      <c r="BA51" t="e">
        <f ca="1">INDEX(DB!$A:$V,MATCH(Sammanställning!$AH$2&amp;Sammanställning!$AO51,DB!$U:$U,0),17)</f>
        <v>#N/A</v>
      </c>
      <c r="BB51" s="21">
        <f t="shared" ca="1" si="6"/>
        <v>0</v>
      </c>
      <c r="BC51" s="21" t="e" cm="1">
        <f t="array" aca="1" ref="BC51" ca="1">INDEX($AQ51:$AS51,,MATCH($AH$2,$AQ$2:$AS$2,0))</f>
        <v>#N/A</v>
      </c>
      <c r="BD51" s="21" t="e" cm="1">
        <f t="array" aca="1" ref="BD51" ca="1">INDEX($AT51:$AV51,,MATCH($AH$2,$AT$2:$AV$2,0))</f>
        <v>#N/A</v>
      </c>
    </row>
    <row r="52" spans="1:56" outlineLevel="1" x14ac:dyDescent="0.35">
      <c r="A52">
        <v>310</v>
      </c>
      <c r="D52" s="45" t="str">
        <f t="shared" ca="1" si="23"/>
        <v/>
      </c>
      <c r="E52" s="45" t="str">
        <f t="shared" ca="1" si="24"/>
        <v/>
      </c>
      <c r="F52" s="45" t="str">
        <f t="shared" ca="1" si="25"/>
        <v/>
      </c>
      <c r="G52" s="45" t="str">
        <f t="shared" ca="1" si="26"/>
        <v/>
      </c>
      <c r="H52" s="45" t="str">
        <f t="shared" ca="1" si="27"/>
        <v/>
      </c>
      <c r="I52" s="46" t="str">
        <f t="shared" ca="1" si="28"/>
        <v/>
      </c>
      <c r="J52" s="47" t="str">
        <f t="shared" ca="1" si="29"/>
        <v/>
      </c>
      <c r="K52" s="47" t="str">
        <f t="shared" ca="1" si="30"/>
        <v/>
      </c>
      <c r="AJ52">
        <f t="shared" ca="1" si="1"/>
        <v>0</v>
      </c>
      <c r="AL52" t="s">
        <v>1790</v>
      </c>
      <c r="AM52">
        <v>4</v>
      </c>
      <c r="AN52">
        <f t="shared" ca="1" si="2"/>
        <v>400</v>
      </c>
      <c r="AO52" t="s">
        <v>418</v>
      </c>
      <c r="AP52" s="21">
        <f ca="1">INDEX(INDIRECT("'"&amp;$AL52&amp;"'!$AA:$AE"),MATCH(Sammanställning!$AO52,INDIRECT("'"&amp;$AL52&amp;"'!$AA:$AA"),0),4)</f>
        <v>0</v>
      </c>
      <c r="AQ52" s="21">
        <f>INDEX(DB!$A:$V,MATCH(Sammanställning!AQ$2&amp;Sammanställning!$AO52,DB!$U:$U,0),16)</f>
        <v>0</v>
      </c>
      <c r="AR52" s="21">
        <f>INDEX(DB!$A:$V,MATCH(Sammanställning!AR$2&amp;Sammanställning!$AO52,DB!$U:$U,0),16)</f>
        <v>0</v>
      </c>
      <c r="AS52" s="21">
        <f>INDEX(DB!$A:$V,MATCH(Sammanställning!AS$2&amp;Sammanställning!$AO52,DB!$U:$U,0),16)</f>
        <v>0</v>
      </c>
      <c r="AT52" s="21">
        <f t="shared" ca="1" si="3"/>
        <v>0</v>
      </c>
      <c r="AU52" s="21">
        <f t="shared" ca="1" si="4"/>
        <v>0</v>
      </c>
      <c r="AV52" s="21">
        <f t="shared" ca="1" si="5"/>
        <v>0</v>
      </c>
      <c r="AW52" t="e">
        <f ca="1">INDEX(DB!$A:$V,MATCH(Sammanställning!$AH$2&amp;Sammanställning!$AO52,DB!$U:$U,0),6)</f>
        <v>#N/A</v>
      </c>
      <c r="AX52" t="e">
        <f ca="1">INDEX(DB!$A:$V,MATCH(Sammanställning!$AH$2&amp;Sammanställning!$AO52,DB!$U:$U,0),7)</f>
        <v>#N/A</v>
      </c>
      <c r="AY52" t="e">
        <f ca="1">INDEX(DB!$A:$V,MATCH(Sammanställning!$AH$2&amp;Sammanställning!$AO52,DB!$U:$U,0),13)</f>
        <v>#N/A</v>
      </c>
      <c r="AZ52" t="e">
        <f ca="1">INDEX(DB!$A:$V,MATCH(Sammanställning!$AH$2&amp;Sammanställning!$AO52,DB!$U:$U,0),14)</f>
        <v>#N/A</v>
      </c>
      <c r="BA52" t="e">
        <f ca="1">INDEX(DB!$A:$V,MATCH(Sammanställning!$AH$2&amp;Sammanställning!$AO52,DB!$U:$U,0),17)</f>
        <v>#N/A</v>
      </c>
      <c r="BB52" s="21">
        <f t="shared" ca="1" si="6"/>
        <v>0</v>
      </c>
      <c r="BC52" s="21" t="e" cm="1">
        <f t="array" aca="1" ref="BC52" ca="1">INDEX($AQ52:$AS52,,MATCH($AH$2,$AQ$2:$AS$2,0))</f>
        <v>#N/A</v>
      </c>
      <c r="BD52" s="21" t="e" cm="1">
        <f t="array" aca="1" ref="BD52" ca="1">INDEX($AT52:$AV52,,MATCH($AH$2,$AT$2:$AV$2,0))</f>
        <v>#N/A</v>
      </c>
    </row>
    <row r="53" spans="1:56" outlineLevel="1" x14ac:dyDescent="0.35">
      <c r="A53">
        <v>311</v>
      </c>
      <c r="D53" s="45" t="str">
        <f t="shared" ca="1" si="23"/>
        <v/>
      </c>
      <c r="E53" s="45" t="str">
        <f t="shared" ca="1" si="24"/>
        <v/>
      </c>
      <c r="F53" s="45" t="str">
        <f t="shared" ca="1" si="25"/>
        <v/>
      </c>
      <c r="G53" s="45" t="str">
        <f t="shared" ca="1" si="26"/>
        <v/>
      </c>
      <c r="H53" s="45" t="str">
        <f t="shared" ca="1" si="27"/>
        <v/>
      </c>
      <c r="I53" s="46" t="str">
        <f t="shared" ca="1" si="28"/>
        <v/>
      </c>
      <c r="J53" s="47" t="str">
        <f t="shared" ca="1" si="29"/>
        <v/>
      </c>
      <c r="K53" s="47" t="str">
        <f t="shared" ca="1" si="30"/>
        <v/>
      </c>
      <c r="AJ53">
        <f t="shared" ca="1" si="1"/>
        <v>0</v>
      </c>
      <c r="AL53" t="s">
        <v>1790</v>
      </c>
      <c r="AM53">
        <v>4</v>
      </c>
      <c r="AN53">
        <f t="shared" ca="1" si="2"/>
        <v>400</v>
      </c>
      <c r="AO53" t="s">
        <v>421</v>
      </c>
      <c r="AP53" s="21">
        <f ca="1">INDEX(INDIRECT("'"&amp;$AL53&amp;"'!$AA:$AE"),MATCH(Sammanställning!$AO53,INDIRECT("'"&amp;$AL53&amp;"'!$AA:$AA"),0),4)</f>
        <v>0</v>
      </c>
      <c r="AQ53" s="21">
        <f>INDEX(DB!$A:$V,MATCH(Sammanställning!AQ$2&amp;Sammanställning!$AO53,DB!$U:$U,0),16)</f>
        <v>12394.153222039999</v>
      </c>
      <c r="AR53" s="21">
        <f>INDEX(DB!$A:$V,MATCH(Sammanställning!AR$2&amp;Sammanställning!$AO53,DB!$U:$U,0),16)</f>
        <v>17180.080873039999</v>
      </c>
      <c r="AS53" s="21">
        <f>INDEX(DB!$A:$V,MATCH(Sammanställning!AS$2&amp;Sammanställning!$AO53,DB!$U:$U,0),16)</f>
        <v>9833.821868160001</v>
      </c>
      <c r="AT53" s="21">
        <f t="shared" ca="1" si="3"/>
        <v>0</v>
      </c>
      <c r="AU53" s="21">
        <f t="shared" ca="1" si="4"/>
        <v>0</v>
      </c>
      <c r="AV53" s="21">
        <f t="shared" ca="1" si="5"/>
        <v>0</v>
      </c>
      <c r="AW53" t="e">
        <f ca="1">INDEX(DB!$A:$V,MATCH(Sammanställning!$AH$2&amp;Sammanställning!$AO53,DB!$U:$U,0),6)</f>
        <v>#N/A</v>
      </c>
      <c r="AX53" t="e">
        <f ca="1">INDEX(DB!$A:$V,MATCH(Sammanställning!$AH$2&amp;Sammanställning!$AO53,DB!$U:$U,0),7)</f>
        <v>#N/A</v>
      </c>
      <c r="AY53" t="e">
        <f ca="1">INDEX(DB!$A:$V,MATCH(Sammanställning!$AH$2&amp;Sammanställning!$AO53,DB!$U:$U,0),13)</f>
        <v>#N/A</v>
      </c>
      <c r="AZ53" t="e">
        <f ca="1">INDEX(DB!$A:$V,MATCH(Sammanställning!$AH$2&amp;Sammanställning!$AO53,DB!$U:$U,0),14)</f>
        <v>#N/A</v>
      </c>
      <c r="BA53" t="e">
        <f ca="1">INDEX(DB!$A:$V,MATCH(Sammanställning!$AH$2&amp;Sammanställning!$AO53,DB!$U:$U,0),17)</f>
        <v>#N/A</v>
      </c>
      <c r="BB53" s="21">
        <f t="shared" ca="1" si="6"/>
        <v>0</v>
      </c>
      <c r="BC53" s="21" t="e" cm="1">
        <f t="array" aca="1" ref="BC53" ca="1">INDEX($AQ53:$AS53,,MATCH($AH$2,$AQ$2:$AS$2,0))</f>
        <v>#N/A</v>
      </c>
      <c r="BD53" s="21" t="e" cm="1">
        <f t="array" aca="1" ref="BD53" ca="1">INDEX($AT53:$AV53,,MATCH($AH$2,$AT$2:$AV$2,0))</f>
        <v>#N/A</v>
      </c>
    </row>
    <row r="54" spans="1:56" outlineLevel="1" x14ac:dyDescent="0.35">
      <c r="A54">
        <v>312</v>
      </c>
      <c r="D54" s="45" t="str">
        <f t="shared" ca="1" si="23"/>
        <v/>
      </c>
      <c r="E54" s="45" t="str">
        <f t="shared" ca="1" si="24"/>
        <v/>
      </c>
      <c r="F54" s="45" t="str">
        <f t="shared" ca="1" si="25"/>
        <v/>
      </c>
      <c r="G54" s="45" t="str">
        <f t="shared" ca="1" si="26"/>
        <v/>
      </c>
      <c r="H54" s="45" t="str">
        <f t="shared" ca="1" si="27"/>
        <v/>
      </c>
      <c r="I54" s="46" t="str">
        <f t="shared" ca="1" si="28"/>
        <v/>
      </c>
      <c r="J54" s="47" t="str">
        <f t="shared" ca="1" si="29"/>
        <v/>
      </c>
      <c r="K54" s="47" t="str">
        <f t="shared" ca="1" si="30"/>
        <v/>
      </c>
      <c r="AJ54">
        <f t="shared" ca="1" si="1"/>
        <v>0</v>
      </c>
      <c r="AL54" t="s">
        <v>1790</v>
      </c>
      <c r="AM54">
        <v>4</v>
      </c>
      <c r="AN54">
        <f t="shared" ca="1" si="2"/>
        <v>400</v>
      </c>
      <c r="AO54" t="s">
        <v>425</v>
      </c>
      <c r="AP54" s="21">
        <f ca="1">INDEX(INDIRECT("'"&amp;$AL54&amp;"'!$AA:$AE"),MATCH(Sammanställning!$AO54,INDIRECT("'"&amp;$AL54&amp;"'!$AA:$AA"),0),4)</f>
        <v>0</v>
      </c>
      <c r="AQ54" s="21">
        <f>INDEX(DB!$A:$V,MATCH(Sammanställning!AQ$2&amp;Sammanställning!$AO54,DB!$U:$U,0),16)</f>
        <v>1682.63140572</v>
      </c>
      <c r="AR54" s="21">
        <f>INDEX(DB!$A:$V,MATCH(Sammanställning!AR$2&amp;Sammanställning!$AO54,DB!$U:$U,0),16)</f>
        <v>2507.7141375999995</v>
      </c>
      <c r="AS54" s="21">
        <f>INDEX(DB!$A:$V,MATCH(Sammanställning!AS$2&amp;Sammanställning!$AO54,DB!$U:$U,0),16)</f>
        <v>656.03593064000006</v>
      </c>
      <c r="AT54" s="21">
        <f t="shared" ca="1" si="3"/>
        <v>0</v>
      </c>
      <c r="AU54" s="21">
        <f t="shared" ca="1" si="4"/>
        <v>0</v>
      </c>
      <c r="AV54" s="21">
        <f t="shared" ca="1" si="5"/>
        <v>0</v>
      </c>
      <c r="AW54" t="e">
        <f ca="1">INDEX(DB!$A:$V,MATCH(Sammanställning!$AH$2&amp;Sammanställning!$AO54,DB!$U:$U,0),6)</f>
        <v>#N/A</v>
      </c>
      <c r="AX54" t="e">
        <f ca="1">INDEX(DB!$A:$V,MATCH(Sammanställning!$AH$2&amp;Sammanställning!$AO54,DB!$U:$U,0),7)</f>
        <v>#N/A</v>
      </c>
      <c r="AY54" t="e">
        <f ca="1">INDEX(DB!$A:$V,MATCH(Sammanställning!$AH$2&amp;Sammanställning!$AO54,DB!$U:$U,0),13)</f>
        <v>#N/A</v>
      </c>
      <c r="AZ54" t="e">
        <f ca="1">INDEX(DB!$A:$V,MATCH(Sammanställning!$AH$2&amp;Sammanställning!$AO54,DB!$U:$U,0),14)</f>
        <v>#N/A</v>
      </c>
      <c r="BA54" t="e">
        <f ca="1">INDEX(DB!$A:$V,MATCH(Sammanställning!$AH$2&amp;Sammanställning!$AO54,DB!$U:$U,0),17)</f>
        <v>#N/A</v>
      </c>
      <c r="BB54" s="21">
        <f t="shared" ca="1" si="6"/>
        <v>0</v>
      </c>
      <c r="BC54" s="21" t="e" cm="1">
        <f t="array" aca="1" ref="BC54" ca="1">INDEX($AQ54:$AS54,,MATCH($AH$2,$AQ$2:$AS$2,0))</f>
        <v>#N/A</v>
      </c>
      <c r="BD54" s="21" t="e" cm="1">
        <f t="array" aca="1" ref="BD54" ca="1">INDEX($AT54:$AV54,,MATCH($AH$2,$AT$2:$AV$2,0))</f>
        <v>#N/A</v>
      </c>
    </row>
    <row r="55" spans="1:56" outlineLevel="1" x14ac:dyDescent="0.35">
      <c r="A55">
        <v>313</v>
      </c>
      <c r="D55" s="45" t="str">
        <f t="shared" ca="1" si="23"/>
        <v/>
      </c>
      <c r="E55" s="45" t="str">
        <f t="shared" ca="1" si="24"/>
        <v/>
      </c>
      <c r="F55" s="45" t="str">
        <f t="shared" ca="1" si="25"/>
        <v/>
      </c>
      <c r="G55" s="45" t="str">
        <f t="shared" ca="1" si="26"/>
        <v/>
      </c>
      <c r="H55" s="45" t="str">
        <f t="shared" ca="1" si="27"/>
        <v/>
      </c>
      <c r="I55" s="46" t="str">
        <f t="shared" ca="1" si="28"/>
        <v/>
      </c>
      <c r="J55" s="47" t="str">
        <f t="shared" ca="1" si="29"/>
        <v/>
      </c>
      <c r="K55" s="47" t="str">
        <f t="shared" ca="1" si="30"/>
        <v/>
      </c>
      <c r="AJ55">
        <f t="shared" ca="1" si="1"/>
        <v>0</v>
      </c>
      <c r="AL55" t="s">
        <v>1790</v>
      </c>
      <c r="AM55">
        <v>4</v>
      </c>
      <c r="AN55">
        <f t="shared" ca="1" si="2"/>
        <v>400</v>
      </c>
      <c r="AO55" t="s">
        <v>429</v>
      </c>
      <c r="AP55" s="21">
        <f ca="1">INDEX(INDIRECT("'"&amp;$AL55&amp;"'!$AA:$AE"),MATCH(Sammanställning!$AO55,INDIRECT("'"&amp;$AL55&amp;"'!$AA:$AA"),0),4)</f>
        <v>0</v>
      </c>
      <c r="AQ55" s="21">
        <f>INDEX(DB!$A:$V,MATCH(Sammanställning!AQ$2&amp;Sammanställning!$AO55,DB!$U:$U,0),16)</f>
        <v>0</v>
      </c>
      <c r="AR55" s="21">
        <f>INDEX(DB!$A:$V,MATCH(Sammanställning!AR$2&amp;Sammanställning!$AO55,DB!$U:$U,0),16)</f>
        <v>0</v>
      </c>
      <c r="AS55" s="21">
        <f>INDEX(DB!$A:$V,MATCH(Sammanställning!AS$2&amp;Sammanställning!$AO55,DB!$U:$U,0),16)</f>
        <v>0</v>
      </c>
      <c r="AT55" s="21">
        <f t="shared" ca="1" si="3"/>
        <v>0</v>
      </c>
      <c r="AU55" s="21">
        <f t="shared" ca="1" si="4"/>
        <v>0</v>
      </c>
      <c r="AV55" s="21">
        <f t="shared" ca="1" si="5"/>
        <v>0</v>
      </c>
      <c r="AW55" t="e">
        <f ca="1">INDEX(DB!$A:$V,MATCH(Sammanställning!$AH$2&amp;Sammanställning!$AO55,DB!$U:$U,0),6)</f>
        <v>#N/A</v>
      </c>
      <c r="AX55" t="e">
        <f ca="1">INDEX(DB!$A:$V,MATCH(Sammanställning!$AH$2&amp;Sammanställning!$AO55,DB!$U:$U,0),7)</f>
        <v>#N/A</v>
      </c>
      <c r="AY55" t="e">
        <f ca="1">INDEX(DB!$A:$V,MATCH(Sammanställning!$AH$2&amp;Sammanställning!$AO55,DB!$U:$U,0),13)</f>
        <v>#N/A</v>
      </c>
      <c r="AZ55" t="e">
        <f ca="1">INDEX(DB!$A:$V,MATCH(Sammanställning!$AH$2&amp;Sammanställning!$AO55,DB!$U:$U,0),14)</f>
        <v>#N/A</v>
      </c>
      <c r="BA55" t="e">
        <f ca="1">INDEX(DB!$A:$V,MATCH(Sammanställning!$AH$2&amp;Sammanställning!$AO55,DB!$U:$U,0),17)</f>
        <v>#N/A</v>
      </c>
      <c r="BB55" s="21">
        <f t="shared" ca="1" si="6"/>
        <v>0</v>
      </c>
      <c r="BC55" s="21" t="e" cm="1">
        <f t="array" aca="1" ref="BC55" ca="1">INDEX($AQ55:$AS55,,MATCH($AH$2,$AQ$2:$AS$2,0))</f>
        <v>#N/A</v>
      </c>
      <c r="BD55" s="21" t="e" cm="1">
        <f t="array" aca="1" ref="BD55" ca="1">INDEX($AT55:$AV55,,MATCH($AH$2,$AT$2:$AV$2,0))</f>
        <v>#N/A</v>
      </c>
    </row>
    <row r="56" spans="1:56" outlineLevel="1" x14ac:dyDescent="0.35">
      <c r="A56">
        <v>314</v>
      </c>
      <c r="D56" s="45" t="str">
        <f t="shared" ca="1" si="23"/>
        <v/>
      </c>
      <c r="E56" s="45" t="str">
        <f t="shared" ca="1" si="24"/>
        <v/>
      </c>
      <c r="F56" s="45" t="str">
        <f t="shared" ca="1" si="25"/>
        <v/>
      </c>
      <c r="G56" s="45" t="str">
        <f t="shared" ca="1" si="26"/>
        <v/>
      </c>
      <c r="H56" s="45" t="str">
        <f t="shared" ca="1" si="27"/>
        <v/>
      </c>
      <c r="I56" s="46" t="str">
        <f t="shared" ca="1" si="28"/>
        <v/>
      </c>
      <c r="J56" s="47" t="str">
        <f t="shared" ca="1" si="29"/>
        <v/>
      </c>
      <c r="K56" s="47" t="str">
        <f t="shared" ca="1" si="30"/>
        <v/>
      </c>
      <c r="AJ56">
        <f t="shared" ca="1" si="1"/>
        <v>0</v>
      </c>
      <c r="AL56" t="s">
        <v>1790</v>
      </c>
      <c r="AM56">
        <v>4</v>
      </c>
      <c r="AN56">
        <f t="shared" ca="1" si="2"/>
        <v>400</v>
      </c>
      <c r="AO56" t="s">
        <v>432</v>
      </c>
      <c r="AP56" s="21">
        <f ca="1">INDEX(INDIRECT("'"&amp;$AL56&amp;"'!$AA:$AE"),MATCH(Sammanställning!$AO56,INDIRECT("'"&amp;$AL56&amp;"'!$AA:$AA"),0),4)</f>
        <v>0</v>
      </c>
      <c r="AQ56" s="21">
        <f>INDEX(DB!$A:$V,MATCH(Sammanställning!AQ$2&amp;Sammanställning!$AO56,DB!$U:$U,0),16)</f>
        <v>0</v>
      </c>
      <c r="AR56" s="21">
        <f>INDEX(DB!$A:$V,MATCH(Sammanställning!AR$2&amp;Sammanställning!$AO56,DB!$U:$U,0),16)</f>
        <v>0</v>
      </c>
      <c r="AS56" s="21">
        <f>INDEX(DB!$A:$V,MATCH(Sammanställning!AS$2&amp;Sammanställning!$AO56,DB!$U:$U,0),16)</f>
        <v>0</v>
      </c>
      <c r="AT56" s="21">
        <f t="shared" ca="1" si="3"/>
        <v>0</v>
      </c>
      <c r="AU56" s="21">
        <f t="shared" ca="1" si="4"/>
        <v>0</v>
      </c>
      <c r="AV56" s="21">
        <f t="shared" ca="1" si="5"/>
        <v>0</v>
      </c>
      <c r="AW56" t="e">
        <f ca="1">INDEX(DB!$A:$V,MATCH(Sammanställning!$AH$2&amp;Sammanställning!$AO56,DB!$U:$U,0),6)</f>
        <v>#N/A</v>
      </c>
      <c r="AX56" t="e">
        <f ca="1">INDEX(DB!$A:$V,MATCH(Sammanställning!$AH$2&amp;Sammanställning!$AO56,DB!$U:$U,0),7)</f>
        <v>#N/A</v>
      </c>
      <c r="AY56" t="e">
        <f ca="1">INDEX(DB!$A:$V,MATCH(Sammanställning!$AH$2&amp;Sammanställning!$AO56,DB!$U:$U,0),13)</f>
        <v>#N/A</v>
      </c>
      <c r="AZ56" t="e">
        <f ca="1">INDEX(DB!$A:$V,MATCH(Sammanställning!$AH$2&amp;Sammanställning!$AO56,DB!$U:$U,0),14)</f>
        <v>#N/A</v>
      </c>
      <c r="BA56" t="e">
        <f ca="1">INDEX(DB!$A:$V,MATCH(Sammanställning!$AH$2&amp;Sammanställning!$AO56,DB!$U:$U,0),17)</f>
        <v>#N/A</v>
      </c>
      <c r="BB56" s="21">
        <f t="shared" ca="1" si="6"/>
        <v>0</v>
      </c>
      <c r="BC56" s="21" t="e" cm="1">
        <f t="array" aca="1" ref="BC56" ca="1">INDEX($AQ56:$AS56,,MATCH($AH$2,$AQ$2:$AS$2,0))</f>
        <v>#N/A</v>
      </c>
      <c r="BD56" s="21" t="e" cm="1">
        <f t="array" aca="1" ref="BD56" ca="1">INDEX($AT56:$AV56,,MATCH($AH$2,$AT$2:$AV$2,0))</f>
        <v>#N/A</v>
      </c>
    </row>
    <row r="57" spans="1:56" outlineLevel="1" x14ac:dyDescent="0.35">
      <c r="A57">
        <v>315</v>
      </c>
      <c r="D57" s="45" t="str">
        <f t="shared" ca="1" si="23"/>
        <v/>
      </c>
      <c r="E57" s="45" t="str">
        <f t="shared" ca="1" si="24"/>
        <v/>
      </c>
      <c r="F57" s="45" t="str">
        <f t="shared" ca="1" si="25"/>
        <v/>
      </c>
      <c r="G57" s="45" t="str">
        <f t="shared" ca="1" si="26"/>
        <v/>
      </c>
      <c r="H57" s="45" t="str">
        <f t="shared" ca="1" si="27"/>
        <v/>
      </c>
      <c r="I57" s="46" t="str">
        <f t="shared" ca="1" si="28"/>
        <v/>
      </c>
      <c r="J57" s="47" t="str">
        <f t="shared" ca="1" si="29"/>
        <v/>
      </c>
      <c r="K57" s="47" t="str">
        <f t="shared" ca="1" si="30"/>
        <v/>
      </c>
      <c r="AJ57">
        <f t="shared" ca="1" si="1"/>
        <v>0</v>
      </c>
      <c r="AL57" t="s">
        <v>1790</v>
      </c>
      <c r="AM57">
        <v>4</v>
      </c>
      <c r="AN57">
        <f t="shared" ca="1" si="2"/>
        <v>400</v>
      </c>
      <c r="AO57" t="s">
        <v>435</v>
      </c>
      <c r="AP57" s="21">
        <f ca="1">INDEX(INDIRECT("'"&amp;$AL57&amp;"'!$AA:$AE"),MATCH(Sammanställning!$AO57,INDIRECT("'"&amp;$AL57&amp;"'!$AA:$AA"),0),4)</f>
        <v>0</v>
      </c>
      <c r="AQ57" s="21">
        <f>INDEX(DB!$A:$V,MATCH(Sammanställning!AQ$2&amp;Sammanställning!$AO57,DB!$U:$U,0),16)</f>
        <v>5210.2239269599995</v>
      </c>
      <c r="AR57" s="21">
        <f>INDEX(DB!$A:$V,MATCH(Sammanställning!AR$2&amp;Sammanställning!$AO57,DB!$U:$U,0),16)</f>
        <v>8911.3413103999992</v>
      </c>
      <c r="AS57" s="21">
        <f>INDEX(DB!$A:$V,MATCH(Sammanställning!AS$2&amp;Sammanställning!$AO57,DB!$U:$U,0),16)</f>
        <v>5341.207210040001</v>
      </c>
      <c r="AT57" s="21">
        <f t="shared" ca="1" si="3"/>
        <v>0</v>
      </c>
      <c r="AU57" s="21">
        <f t="shared" ca="1" si="4"/>
        <v>0</v>
      </c>
      <c r="AV57" s="21">
        <f t="shared" ca="1" si="5"/>
        <v>0</v>
      </c>
      <c r="AW57" t="e">
        <f ca="1">INDEX(DB!$A:$V,MATCH(Sammanställning!$AH$2&amp;Sammanställning!$AO57,DB!$U:$U,0),6)</f>
        <v>#N/A</v>
      </c>
      <c r="AX57" t="e">
        <f ca="1">INDEX(DB!$A:$V,MATCH(Sammanställning!$AH$2&amp;Sammanställning!$AO57,DB!$U:$U,0),7)</f>
        <v>#N/A</v>
      </c>
      <c r="AY57" t="e">
        <f ca="1">INDEX(DB!$A:$V,MATCH(Sammanställning!$AH$2&amp;Sammanställning!$AO57,DB!$U:$U,0),13)</f>
        <v>#N/A</v>
      </c>
      <c r="AZ57" t="e">
        <f ca="1">INDEX(DB!$A:$V,MATCH(Sammanställning!$AH$2&amp;Sammanställning!$AO57,DB!$U:$U,0),14)</f>
        <v>#N/A</v>
      </c>
      <c r="BA57" t="e">
        <f ca="1">INDEX(DB!$A:$V,MATCH(Sammanställning!$AH$2&amp;Sammanställning!$AO57,DB!$U:$U,0),17)</f>
        <v>#N/A</v>
      </c>
      <c r="BB57" s="21">
        <f t="shared" ca="1" si="6"/>
        <v>0</v>
      </c>
      <c r="BC57" s="21" t="e" cm="1">
        <f t="array" aca="1" ref="BC57" ca="1">INDEX($AQ57:$AS57,,MATCH($AH$2,$AQ$2:$AS$2,0))</f>
        <v>#N/A</v>
      </c>
      <c r="BD57" s="21" t="e" cm="1">
        <f t="array" aca="1" ref="BD57" ca="1">INDEX($AT57:$AV57,,MATCH($AH$2,$AT$2:$AV$2,0))</f>
        <v>#N/A</v>
      </c>
    </row>
    <row r="58" spans="1:56" outlineLevel="1" x14ac:dyDescent="0.35">
      <c r="A58">
        <v>316</v>
      </c>
      <c r="D58" s="45" t="str">
        <f t="shared" ca="1" si="23"/>
        <v/>
      </c>
      <c r="E58" s="45" t="str">
        <f t="shared" ca="1" si="24"/>
        <v/>
      </c>
      <c r="F58" s="45" t="str">
        <f t="shared" ca="1" si="25"/>
        <v/>
      </c>
      <c r="G58" s="45" t="str">
        <f t="shared" ca="1" si="26"/>
        <v/>
      </c>
      <c r="H58" s="45" t="str">
        <f t="shared" ca="1" si="27"/>
        <v/>
      </c>
      <c r="I58" s="46" t="str">
        <f t="shared" ca="1" si="28"/>
        <v/>
      </c>
      <c r="J58" s="47" t="str">
        <f t="shared" ca="1" si="29"/>
        <v/>
      </c>
      <c r="K58" s="47" t="str">
        <f t="shared" ca="1" si="30"/>
        <v/>
      </c>
      <c r="AJ58">
        <f t="shared" ca="1" si="1"/>
        <v>0</v>
      </c>
      <c r="AL58" t="s">
        <v>1790</v>
      </c>
      <c r="AM58">
        <v>4</v>
      </c>
      <c r="AN58">
        <f t="shared" ca="1" si="2"/>
        <v>400</v>
      </c>
      <c r="AO58" t="s">
        <v>439</v>
      </c>
      <c r="AP58" s="21">
        <f ca="1">INDEX(INDIRECT("'"&amp;$AL58&amp;"'!$AA:$AE"),MATCH(Sammanställning!$AO58,INDIRECT("'"&amp;$AL58&amp;"'!$AA:$AA"),0),4)</f>
        <v>0</v>
      </c>
      <c r="AQ58" s="21">
        <f>INDEX(DB!$A:$V,MATCH(Sammanställning!AQ$2&amp;Sammanställning!$AO58,DB!$U:$U,0),16)</f>
        <v>1363.5695623199999</v>
      </c>
      <c r="AR58" s="21">
        <f>INDEX(DB!$A:$V,MATCH(Sammanställning!AR$2&amp;Sammanställning!$AO58,DB!$U:$U,0),16)</f>
        <v>1135.18845336</v>
      </c>
      <c r="AS58" s="21">
        <f>INDEX(DB!$A:$V,MATCH(Sammanställning!AS$2&amp;Sammanställning!$AO58,DB!$U:$U,0),16)</f>
        <v>182.48098411999996</v>
      </c>
      <c r="AT58" s="21">
        <f t="shared" ca="1" si="3"/>
        <v>0</v>
      </c>
      <c r="AU58" s="21">
        <f t="shared" ca="1" si="4"/>
        <v>0</v>
      </c>
      <c r="AV58" s="21">
        <f t="shared" ca="1" si="5"/>
        <v>0</v>
      </c>
      <c r="AW58" t="e">
        <f ca="1">INDEX(DB!$A:$V,MATCH(Sammanställning!$AH$2&amp;Sammanställning!$AO58,DB!$U:$U,0),6)</f>
        <v>#N/A</v>
      </c>
      <c r="AX58" t="e">
        <f ca="1">INDEX(DB!$A:$V,MATCH(Sammanställning!$AH$2&amp;Sammanställning!$AO58,DB!$U:$U,0),7)</f>
        <v>#N/A</v>
      </c>
      <c r="AY58" t="e">
        <f ca="1">INDEX(DB!$A:$V,MATCH(Sammanställning!$AH$2&amp;Sammanställning!$AO58,DB!$U:$U,0),13)</f>
        <v>#N/A</v>
      </c>
      <c r="AZ58" t="e">
        <f ca="1">INDEX(DB!$A:$V,MATCH(Sammanställning!$AH$2&amp;Sammanställning!$AO58,DB!$U:$U,0),14)</f>
        <v>#N/A</v>
      </c>
      <c r="BA58" t="e">
        <f ca="1">INDEX(DB!$A:$V,MATCH(Sammanställning!$AH$2&amp;Sammanställning!$AO58,DB!$U:$U,0),17)</f>
        <v>#N/A</v>
      </c>
      <c r="BB58" s="21">
        <f t="shared" ca="1" si="6"/>
        <v>0</v>
      </c>
      <c r="BC58" s="21" t="e" cm="1">
        <f t="array" aca="1" ref="BC58" ca="1">INDEX($AQ58:$AS58,,MATCH($AH$2,$AQ$2:$AS$2,0))</f>
        <v>#N/A</v>
      </c>
      <c r="BD58" s="21" t="e" cm="1">
        <f t="array" aca="1" ref="BD58" ca="1">INDEX($AT58:$AV58,,MATCH($AH$2,$AT$2:$AV$2,0))</f>
        <v>#N/A</v>
      </c>
    </row>
    <row r="59" spans="1:56" outlineLevel="1" x14ac:dyDescent="0.35">
      <c r="A59">
        <v>317</v>
      </c>
      <c r="D59" s="45" t="str">
        <f t="shared" ca="1" si="23"/>
        <v/>
      </c>
      <c r="E59" s="45" t="str">
        <f t="shared" ca="1" si="24"/>
        <v/>
      </c>
      <c r="F59" s="45" t="str">
        <f t="shared" ca="1" si="25"/>
        <v/>
      </c>
      <c r="G59" s="45" t="str">
        <f t="shared" ca="1" si="26"/>
        <v/>
      </c>
      <c r="H59" s="45" t="str">
        <f t="shared" ca="1" si="27"/>
        <v/>
      </c>
      <c r="I59" s="46" t="str">
        <f t="shared" ca="1" si="28"/>
        <v/>
      </c>
      <c r="J59" s="47" t="str">
        <f t="shared" ca="1" si="29"/>
        <v/>
      </c>
      <c r="K59" s="47" t="str">
        <f t="shared" ca="1" si="30"/>
        <v/>
      </c>
      <c r="AJ59">
        <f t="shared" ca="1" si="1"/>
        <v>0</v>
      </c>
      <c r="AL59" t="s">
        <v>1790</v>
      </c>
      <c r="AM59">
        <v>4</v>
      </c>
      <c r="AN59">
        <f t="shared" ca="1" si="2"/>
        <v>400</v>
      </c>
      <c r="AO59" t="s">
        <v>443</v>
      </c>
      <c r="AP59" s="21">
        <f ca="1">INDEX(INDIRECT("'"&amp;$AL59&amp;"'!$AA:$AE"),MATCH(Sammanställning!$AO59,INDIRECT("'"&amp;$AL59&amp;"'!$AA:$AA"),0),4)</f>
        <v>0</v>
      </c>
      <c r="AQ59" s="21">
        <f>INDEX(DB!$A:$V,MATCH(Sammanställning!AQ$2&amp;Sammanställning!$AO59,DB!$U:$U,0),16)</f>
        <v>1427.3819310000001</v>
      </c>
      <c r="AR59" s="21">
        <f>INDEX(DB!$A:$V,MATCH(Sammanställning!AR$2&amp;Sammanställning!$AO59,DB!$U:$U,0),16)</f>
        <v>671.70914400000004</v>
      </c>
      <c r="AS59" s="21">
        <f>INDEX(DB!$A:$V,MATCH(Sammanställning!AS$2&amp;Sammanställning!$AO59,DB!$U:$U,0),16)</f>
        <v>3582.4487680000002</v>
      </c>
      <c r="AT59" s="21">
        <f t="shared" ca="1" si="3"/>
        <v>0</v>
      </c>
      <c r="AU59" s="21">
        <f t="shared" ca="1" si="4"/>
        <v>0</v>
      </c>
      <c r="AV59" s="21">
        <f t="shared" ca="1" si="5"/>
        <v>0</v>
      </c>
      <c r="AW59" t="e">
        <f ca="1">INDEX(DB!$A:$V,MATCH(Sammanställning!$AH$2&amp;Sammanställning!$AO59,DB!$U:$U,0),6)</f>
        <v>#N/A</v>
      </c>
      <c r="AX59" t="e">
        <f ca="1">INDEX(DB!$A:$V,MATCH(Sammanställning!$AH$2&amp;Sammanställning!$AO59,DB!$U:$U,0),7)</f>
        <v>#N/A</v>
      </c>
      <c r="AY59" t="e">
        <f ca="1">INDEX(DB!$A:$V,MATCH(Sammanställning!$AH$2&amp;Sammanställning!$AO59,DB!$U:$U,0),13)</f>
        <v>#N/A</v>
      </c>
      <c r="AZ59" t="e">
        <f ca="1">INDEX(DB!$A:$V,MATCH(Sammanställning!$AH$2&amp;Sammanställning!$AO59,DB!$U:$U,0),14)</f>
        <v>#N/A</v>
      </c>
      <c r="BA59" t="e">
        <f ca="1">INDEX(DB!$A:$V,MATCH(Sammanställning!$AH$2&amp;Sammanställning!$AO59,DB!$U:$U,0),17)</f>
        <v>#N/A</v>
      </c>
      <c r="BB59" s="21">
        <f t="shared" ca="1" si="6"/>
        <v>0</v>
      </c>
      <c r="BC59" s="21" t="e" cm="1">
        <f t="array" aca="1" ref="BC59" ca="1">INDEX($AQ59:$AS59,,MATCH($AH$2,$AQ$2:$AS$2,0))</f>
        <v>#N/A</v>
      </c>
      <c r="BD59" s="21" t="e" cm="1">
        <f t="array" aca="1" ref="BD59" ca="1">INDEX($AT59:$AV59,,MATCH($AH$2,$AT$2:$AV$2,0))</f>
        <v>#N/A</v>
      </c>
    </row>
    <row r="60" spans="1:56" outlineLevel="1" x14ac:dyDescent="0.35">
      <c r="A60">
        <v>318</v>
      </c>
      <c r="D60" s="45" t="str">
        <f t="shared" ca="1" si="23"/>
        <v/>
      </c>
      <c r="E60" s="45" t="str">
        <f t="shared" ca="1" si="24"/>
        <v/>
      </c>
      <c r="F60" s="45" t="str">
        <f t="shared" ca="1" si="25"/>
        <v/>
      </c>
      <c r="G60" s="45" t="str">
        <f t="shared" ca="1" si="26"/>
        <v/>
      </c>
      <c r="H60" s="45" t="str">
        <f t="shared" ca="1" si="27"/>
        <v/>
      </c>
      <c r="I60" s="46" t="str">
        <f t="shared" ca="1" si="28"/>
        <v/>
      </c>
      <c r="J60" s="47" t="str">
        <f t="shared" ca="1" si="29"/>
        <v/>
      </c>
      <c r="K60" s="47" t="str">
        <f t="shared" ca="1" si="30"/>
        <v/>
      </c>
      <c r="AJ60">
        <f t="shared" ca="1" si="1"/>
        <v>0</v>
      </c>
      <c r="AL60" t="s">
        <v>1790</v>
      </c>
      <c r="AM60">
        <v>4</v>
      </c>
      <c r="AN60">
        <f t="shared" ca="1" si="2"/>
        <v>400</v>
      </c>
      <c r="AO60" t="s">
        <v>22</v>
      </c>
      <c r="AP60" s="21">
        <f ca="1">INDEX(INDIRECT("'"&amp;$AL60&amp;"'!$AA:$AE"),MATCH(Sammanställning!$AO60,INDIRECT("'"&amp;$AL60&amp;"'!$AA:$AA"),0),4)</f>
        <v>0</v>
      </c>
      <c r="AQ60" s="21">
        <f>INDEX(DB!$A:$V,MATCH(Sammanställning!AQ$2&amp;Sammanställning!$AO60,DB!$U:$U,0),16)</f>
        <v>55.975762000000003</v>
      </c>
      <c r="AR60" s="21">
        <f>INDEX(DB!$A:$V,MATCH(Sammanställning!AR$2&amp;Sammanställning!$AO60,DB!$U:$U,0),16)</f>
        <v>22.390304800000003</v>
      </c>
      <c r="AS60" s="21">
        <f>INDEX(DB!$A:$V,MATCH(Sammanställning!AS$2&amp;Sammanställning!$AO60,DB!$U:$U,0),16)</f>
        <v>1.1195152400000001E-3</v>
      </c>
      <c r="AT60" s="21">
        <f t="shared" ca="1" si="3"/>
        <v>0</v>
      </c>
      <c r="AU60" s="21">
        <f t="shared" ca="1" si="4"/>
        <v>0</v>
      </c>
      <c r="AV60" s="21">
        <f t="shared" ca="1" si="5"/>
        <v>0</v>
      </c>
      <c r="AW60" t="e">
        <f ca="1">INDEX(DB!$A:$V,MATCH(Sammanställning!$AH$2&amp;Sammanställning!$AO60,DB!$U:$U,0),6)</f>
        <v>#N/A</v>
      </c>
      <c r="AX60" t="e">
        <f ca="1">INDEX(DB!$A:$V,MATCH(Sammanställning!$AH$2&amp;Sammanställning!$AO60,DB!$U:$U,0),7)</f>
        <v>#N/A</v>
      </c>
      <c r="AY60" t="e">
        <f ca="1">INDEX(DB!$A:$V,MATCH(Sammanställning!$AH$2&amp;Sammanställning!$AO60,DB!$U:$U,0),13)</f>
        <v>#N/A</v>
      </c>
      <c r="AZ60" t="e">
        <f ca="1">INDEX(DB!$A:$V,MATCH(Sammanställning!$AH$2&amp;Sammanställning!$AO60,DB!$U:$U,0),14)</f>
        <v>#N/A</v>
      </c>
      <c r="BA60" t="e">
        <f ca="1">INDEX(DB!$A:$V,MATCH(Sammanställning!$AH$2&amp;Sammanställning!$AO60,DB!$U:$U,0),17)</f>
        <v>#N/A</v>
      </c>
      <c r="BB60" s="21">
        <f t="shared" ca="1" si="6"/>
        <v>0</v>
      </c>
      <c r="BC60" s="21" t="e" cm="1">
        <f t="array" aca="1" ref="BC60" ca="1">INDEX($AQ60:$AS60,,MATCH($AH$2,$AQ$2:$AS$2,0))</f>
        <v>#N/A</v>
      </c>
      <c r="BD60" s="21" t="e" cm="1">
        <f t="array" aca="1" ref="BD60" ca="1">INDEX($AT60:$AV60,,MATCH($AH$2,$AT$2:$AV$2,0))</f>
        <v>#N/A</v>
      </c>
    </row>
    <row r="61" spans="1:56" outlineLevel="1" x14ac:dyDescent="0.35">
      <c r="A61">
        <v>319</v>
      </c>
      <c r="D61" s="45" t="str">
        <f t="shared" ca="1" si="23"/>
        <v/>
      </c>
      <c r="E61" s="45" t="str">
        <f t="shared" ca="1" si="24"/>
        <v/>
      </c>
      <c r="F61" s="45" t="str">
        <f t="shared" ca="1" si="25"/>
        <v/>
      </c>
      <c r="G61" s="45" t="str">
        <f t="shared" ca="1" si="26"/>
        <v/>
      </c>
      <c r="H61" s="45" t="str">
        <f t="shared" ca="1" si="27"/>
        <v/>
      </c>
      <c r="I61" s="46" t="str">
        <f t="shared" ca="1" si="28"/>
        <v/>
      </c>
      <c r="J61" s="47" t="str">
        <f t="shared" ca="1" si="29"/>
        <v/>
      </c>
      <c r="K61" s="47" t="str">
        <f t="shared" ca="1" si="30"/>
        <v/>
      </c>
      <c r="AJ61">
        <f t="shared" ca="1" si="1"/>
        <v>0</v>
      </c>
      <c r="AK61" t="s">
        <v>1781</v>
      </c>
      <c r="AL61" t="s">
        <v>1791</v>
      </c>
      <c r="AM61">
        <v>5</v>
      </c>
      <c r="AN61">
        <f t="shared" ca="1" si="2"/>
        <v>500</v>
      </c>
      <c r="AO61" t="s">
        <v>489</v>
      </c>
      <c r="AP61" s="21">
        <f ca="1">INDEX(INDIRECT("'"&amp;$AL61&amp;"'!$AA:$AE"),MATCH(Sammanställning!$AO61,INDIRECT("'"&amp;$AL61&amp;"'!$AA:$AA"),0),4)</f>
        <v>0</v>
      </c>
      <c r="AQ61" s="21">
        <f>INDEX(DB!$A:$V,MATCH(Sammanställning!AQ$2&amp;Sammanställning!$AO61,DB!$U:$U,0),16)</f>
        <v>5584.1420171200007</v>
      </c>
      <c r="AR61" s="21">
        <f>INDEX(DB!$A:$V,MATCH(Sammanställning!AR$2&amp;Sammanställning!$AO61,DB!$U:$U,0),16)</f>
        <v>2368.8942478400004</v>
      </c>
      <c r="AS61" s="21">
        <f>INDEX(DB!$A:$V,MATCH(Sammanställning!AS$2&amp;Sammanställning!$AO61,DB!$U:$U,0),16)</f>
        <v>12314.66764</v>
      </c>
      <c r="AT61" s="21">
        <f t="shared" ca="1" si="3"/>
        <v>0</v>
      </c>
      <c r="AU61" s="21">
        <f t="shared" ca="1" si="4"/>
        <v>0</v>
      </c>
      <c r="AV61" s="21">
        <f t="shared" ca="1" si="5"/>
        <v>0</v>
      </c>
      <c r="AW61" t="e">
        <f ca="1">INDEX(DB!$A:$V,MATCH(Sammanställning!$AH$2&amp;Sammanställning!$AO61,DB!$U:$U,0),6)</f>
        <v>#N/A</v>
      </c>
      <c r="AX61" t="e">
        <f ca="1">INDEX(DB!$A:$V,MATCH(Sammanställning!$AH$2&amp;Sammanställning!$AO61,DB!$U:$U,0),7)</f>
        <v>#N/A</v>
      </c>
      <c r="AY61" t="e">
        <f ca="1">INDEX(DB!$A:$V,MATCH(Sammanställning!$AH$2&amp;Sammanställning!$AO61,DB!$U:$U,0),13)</f>
        <v>#N/A</v>
      </c>
      <c r="AZ61" t="e">
        <f ca="1">INDEX(DB!$A:$V,MATCH(Sammanställning!$AH$2&amp;Sammanställning!$AO61,DB!$U:$U,0),14)</f>
        <v>#N/A</v>
      </c>
      <c r="BA61" t="e">
        <f ca="1">INDEX(DB!$A:$V,MATCH(Sammanställning!$AH$2&amp;Sammanställning!$AO61,DB!$U:$U,0),17)</f>
        <v>#N/A</v>
      </c>
      <c r="BB61" s="21">
        <f t="shared" ca="1" si="6"/>
        <v>0</v>
      </c>
      <c r="BC61" s="21" t="e" cm="1">
        <f t="array" aca="1" ref="BC61" ca="1">INDEX($AQ61:$AS61,,MATCH($AH$2,$AQ$2:$AS$2,0))</f>
        <v>#N/A</v>
      </c>
      <c r="BD61" s="21" t="e" cm="1">
        <f t="array" aca="1" ref="BD61" ca="1">INDEX($AT61:$AV61,,MATCH($AH$2,$AT$2:$AV$2,0))</f>
        <v>#N/A</v>
      </c>
    </row>
    <row r="62" spans="1:56" outlineLevel="1" x14ac:dyDescent="0.35">
      <c r="A62">
        <v>320</v>
      </c>
      <c r="D62" s="45" t="str">
        <f t="shared" ca="1" si="23"/>
        <v/>
      </c>
      <c r="E62" s="45" t="str">
        <f t="shared" ca="1" si="24"/>
        <v/>
      </c>
      <c r="F62" s="45" t="str">
        <f t="shared" ca="1" si="25"/>
        <v/>
      </c>
      <c r="G62" s="45" t="str">
        <f t="shared" ca="1" si="26"/>
        <v/>
      </c>
      <c r="H62" s="45" t="str">
        <f t="shared" ca="1" si="27"/>
        <v/>
      </c>
      <c r="I62" s="46" t="str">
        <f t="shared" ca="1" si="28"/>
        <v/>
      </c>
      <c r="J62" s="47" t="str">
        <f t="shared" ca="1" si="29"/>
        <v/>
      </c>
      <c r="K62" s="47" t="str">
        <f t="shared" ca="1" si="30"/>
        <v/>
      </c>
      <c r="AJ62">
        <f t="shared" ca="1" si="1"/>
        <v>0</v>
      </c>
      <c r="AL62" t="s">
        <v>1791</v>
      </c>
      <c r="AM62">
        <v>5</v>
      </c>
      <c r="AN62">
        <f t="shared" ca="1" si="2"/>
        <v>500</v>
      </c>
      <c r="AO62" t="s">
        <v>495</v>
      </c>
      <c r="AP62" s="21">
        <f ca="1">INDEX(INDIRECT("'"&amp;$AL62&amp;"'!$AA:$AE"),MATCH(Sammanställning!$AO62,INDIRECT("'"&amp;$AL62&amp;"'!$AA:$AA"),0),4)</f>
        <v>0</v>
      </c>
      <c r="AQ62" s="21">
        <f>INDEX(DB!$A:$V,MATCH(Sammanställning!AQ$2&amp;Sammanställning!$AO62,DB!$U:$U,0),16)</f>
        <v>0.30338863004000005</v>
      </c>
      <c r="AR62" s="21">
        <f>INDEX(DB!$A:$V,MATCH(Sammanställning!AR$2&amp;Sammanställning!$AO62,DB!$U:$U,0),16)</f>
        <v>0.1231466764</v>
      </c>
      <c r="AS62" s="21">
        <f>INDEX(DB!$A:$V,MATCH(Sammanställning!AS$2&amp;Sammanställning!$AO62,DB!$U:$U,0),16)</f>
        <v>7.8366066800000009E-2</v>
      </c>
      <c r="AT62" s="21">
        <f t="shared" ca="1" si="3"/>
        <v>0</v>
      </c>
      <c r="AU62" s="21">
        <f t="shared" ca="1" si="4"/>
        <v>0</v>
      </c>
      <c r="AV62" s="21">
        <f t="shared" ca="1" si="5"/>
        <v>0</v>
      </c>
      <c r="AW62" t="e">
        <f ca="1">INDEX(DB!$A:$V,MATCH(Sammanställning!$AH$2&amp;Sammanställning!$AO62,DB!$U:$U,0),6)</f>
        <v>#N/A</v>
      </c>
      <c r="AX62" t="e">
        <f ca="1">INDEX(DB!$A:$V,MATCH(Sammanställning!$AH$2&amp;Sammanställning!$AO62,DB!$U:$U,0),7)</f>
        <v>#N/A</v>
      </c>
      <c r="AY62" t="e">
        <f ca="1">INDEX(DB!$A:$V,MATCH(Sammanställning!$AH$2&amp;Sammanställning!$AO62,DB!$U:$U,0),13)</f>
        <v>#N/A</v>
      </c>
      <c r="AZ62" t="e">
        <f ca="1">INDEX(DB!$A:$V,MATCH(Sammanställning!$AH$2&amp;Sammanställning!$AO62,DB!$U:$U,0),14)</f>
        <v>#N/A</v>
      </c>
      <c r="BA62" t="e">
        <f ca="1">INDEX(DB!$A:$V,MATCH(Sammanställning!$AH$2&amp;Sammanställning!$AO62,DB!$U:$U,0),17)</f>
        <v>#N/A</v>
      </c>
      <c r="BB62" s="21">
        <f t="shared" ca="1" si="6"/>
        <v>0</v>
      </c>
      <c r="BC62" s="21" t="e" cm="1">
        <f t="array" aca="1" ref="BC62" ca="1">INDEX($AQ62:$AS62,,MATCH($AH$2,$AQ$2:$AS$2,0))</f>
        <v>#N/A</v>
      </c>
      <c r="BD62" s="21" t="e" cm="1">
        <f t="array" aca="1" ref="BD62" ca="1">INDEX($AT62:$AV62,,MATCH($AH$2,$AT$2:$AV$2,0))</f>
        <v>#N/A</v>
      </c>
    </row>
    <row r="63" spans="1:56" outlineLevel="1" x14ac:dyDescent="0.35">
      <c r="A63">
        <v>321</v>
      </c>
      <c r="D63" s="45" t="str">
        <f t="shared" ca="1" si="23"/>
        <v/>
      </c>
      <c r="E63" s="45" t="str">
        <f t="shared" ca="1" si="24"/>
        <v/>
      </c>
      <c r="F63" s="45" t="str">
        <f t="shared" ca="1" si="25"/>
        <v/>
      </c>
      <c r="G63" s="45" t="str">
        <f t="shared" ca="1" si="26"/>
        <v/>
      </c>
      <c r="H63" s="45" t="str">
        <f t="shared" ca="1" si="27"/>
        <v/>
      </c>
      <c r="I63" s="46" t="str">
        <f t="shared" ca="1" si="28"/>
        <v/>
      </c>
      <c r="J63" s="47" t="str">
        <f t="shared" ca="1" si="29"/>
        <v/>
      </c>
      <c r="K63" s="47" t="str">
        <f t="shared" ca="1" si="30"/>
        <v/>
      </c>
      <c r="AJ63">
        <f t="shared" ca="1" si="1"/>
        <v>0</v>
      </c>
      <c r="AL63" t="s">
        <v>1791</v>
      </c>
      <c r="AM63">
        <v>5</v>
      </c>
      <c r="AN63">
        <f t="shared" ca="1" si="2"/>
        <v>500</v>
      </c>
      <c r="AO63" t="s">
        <v>498</v>
      </c>
      <c r="AP63" s="21">
        <f ca="1">INDEX(INDIRECT("'"&amp;$AL63&amp;"'!$AA:$AE"),MATCH(Sammanställning!$AO63,INDIRECT("'"&amp;$AL63&amp;"'!$AA:$AA"),0),4)</f>
        <v>0</v>
      </c>
      <c r="AQ63" s="21">
        <f>INDEX(DB!$A:$V,MATCH(Sammanställning!AQ$2&amp;Sammanställning!$AO63,DB!$U:$U,0),16)</f>
        <v>0.73104345171999996</v>
      </c>
      <c r="AR63" s="21">
        <f>INDEX(DB!$A:$V,MATCH(Sammanställning!AR$2&amp;Sammanställning!$AO63,DB!$U:$U,0),16)</f>
        <v>0.67170914400000004</v>
      </c>
      <c r="AS63" s="21">
        <f>INDEX(DB!$A:$V,MATCH(Sammanställning!AS$2&amp;Sammanställning!$AO63,DB!$U:$U,0),16)</f>
        <v>0.41422063879999999</v>
      </c>
      <c r="AT63" s="21">
        <f t="shared" ca="1" si="3"/>
        <v>0</v>
      </c>
      <c r="AU63" s="21">
        <f t="shared" ca="1" si="4"/>
        <v>0</v>
      </c>
      <c r="AV63" s="21">
        <f t="shared" ca="1" si="5"/>
        <v>0</v>
      </c>
      <c r="AW63" t="e">
        <f ca="1">INDEX(DB!$A:$V,MATCH(Sammanställning!$AH$2&amp;Sammanställning!$AO63,DB!$U:$U,0),6)</f>
        <v>#N/A</v>
      </c>
      <c r="AX63" t="e">
        <f ca="1">INDEX(DB!$A:$V,MATCH(Sammanställning!$AH$2&amp;Sammanställning!$AO63,DB!$U:$U,0),7)</f>
        <v>#N/A</v>
      </c>
      <c r="AY63" t="e">
        <f ca="1">INDEX(DB!$A:$V,MATCH(Sammanställning!$AH$2&amp;Sammanställning!$AO63,DB!$U:$U,0),13)</f>
        <v>#N/A</v>
      </c>
      <c r="AZ63" t="e">
        <f ca="1">INDEX(DB!$A:$V,MATCH(Sammanställning!$AH$2&amp;Sammanställning!$AO63,DB!$U:$U,0),14)</f>
        <v>#N/A</v>
      </c>
      <c r="BA63" t="e">
        <f ca="1">INDEX(DB!$A:$V,MATCH(Sammanställning!$AH$2&amp;Sammanställning!$AO63,DB!$U:$U,0),17)</f>
        <v>#N/A</v>
      </c>
      <c r="BB63" s="21">
        <f t="shared" ca="1" si="6"/>
        <v>0</v>
      </c>
      <c r="BC63" s="21" t="e" cm="1">
        <f t="array" aca="1" ref="BC63" ca="1">INDEX($AQ63:$AS63,,MATCH($AH$2,$AQ$2:$AS$2,0))</f>
        <v>#N/A</v>
      </c>
      <c r="BD63" s="21" t="e" cm="1">
        <f t="array" aca="1" ref="BD63" ca="1">INDEX($AT63:$AV63,,MATCH($AH$2,$AT$2:$AV$2,0))</f>
        <v>#N/A</v>
      </c>
    </row>
    <row r="64" spans="1:56" ht="15" thickBot="1" x14ac:dyDescent="0.4">
      <c r="A64" t="s">
        <v>1803</v>
      </c>
      <c r="D64" s="51" t="s">
        <v>1815</v>
      </c>
      <c r="E64" s="51"/>
      <c r="F64" s="51"/>
      <c r="G64" s="51"/>
      <c r="H64" s="51"/>
      <c r="I64" s="52"/>
      <c r="J64" s="53"/>
      <c r="K64" s="52">
        <f ca="1">SUM(K43:K63)</f>
        <v>0</v>
      </c>
      <c r="AJ64">
        <f t="shared" ca="1" si="1"/>
        <v>0</v>
      </c>
      <c r="AL64" t="s">
        <v>1791</v>
      </c>
      <c r="AM64">
        <v>5</v>
      </c>
      <c r="AN64">
        <f t="shared" ca="1" si="2"/>
        <v>500</v>
      </c>
      <c r="AO64" t="s">
        <v>502</v>
      </c>
      <c r="AP64" s="21">
        <f ca="1">INDEX(INDIRECT("'"&amp;$AL64&amp;"'!$AA:$AE"),MATCH(Sammanställning!$AO64,INDIRECT("'"&amp;$AL64&amp;"'!$AA:$AA"),0),4)</f>
        <v>0</v>
      </c>
      <c r="AQ64" s="21">
        <f>INDEX(DB!$A:$V,MATCH(Sammanställning!AQ$2&amp;Sammanställning!$AO64,DB!$U:$U,0),16)</f>
        <v>0.30338863004000005</v>
      </c>
      <c r="AR64" s="21">
        <f>INDEX(DB!$A:$V,MATCH(Sammanställning!AR$2&amp;Sammanställning!$AO64,DB!$U:$U,0),16)</f>
        <v>0.13434182880000001</v>
      </c>
      <c r="AS64" s="21">
        <f>INDEX(DB!$A:$V,MATCH(Sammanställning!AS$2&amp;Sammanställning!$AO64,DB!$U:$U,0),16)</f>
        <v>7.8366066800000009E-2</v>
      </c>
      <c r="AT64" s="21">
        <f t="shared" ca="1" si="3"/>
        <v>0</v>
      </c>
      <c r="AU64" s="21">
        <f t="shared" ca="1" si="4"/>
        <v>0</v>
      </c>
      <c r="AV64" s="21">
        <f t="shared" ca="1" si="5"/>
        <v>0</v>
      </c>
      <c r="AW64" t="e">
        <f ca="1">INDEX(DB!$A:$V,MATCH(Sammanställning!$AH$2&amp;Sammanställning!$AO64,DB!$U:$U,0),6)</f>
        <v>#N/A</v>
      </c>
      <c r="AX64" t="e">
        <f ca="1">INDEX(DB!$A:$V,MATCH(Sammanställning!$AH$2&amp;Sammanställning!$AO64,DB!$U:$U,0),7)</f>
        <v>#N/A</v>
      </c>
      <c r="AY64" t="e">
        <f ca="1">INDEX(DB!$A:$V,MATCH(Sammanställning!$AH$2&amp;Sammanställning!$AO64,DB!$U:$U,0),13)</f>
        <v>#N/A</v>
      </c>
      <c r="AZ64" t="e">
        <f ca="1">INDEX(DB!$A:$V,MATCH(Sammanställning!$AH$2&amp;Sammanställning!$AO64,DB!$U:$U,0),14)</f>
        <v>#N/A</v>
      </c>
      <c r="BA64" t="e">
        <f ca="1">INDEX(DB!$A:$V,MATCH(Sammanställning!$AH$2&amp;Sammanställning!$AO64,DB!$U:$U,0),17)</f>
        <v>#N/A</v>
      </c>
      <c r="BB64" s="21">
        <f t="shared" ca="1" si="6"/>
        <v>0</v>
      </c>
      <c r="BC64" s="21" t="e" cm="1">
        <f t="array" aca="1" ref="BC64" ca="1">INDEX($AQ64:$AS64,,MATCH($AH$2,$AQ$2:$AS$2,0))</f>
        <v>#N/A</v>
      </c>
      <c r="BD64" s="21" t="e" cm="1">
        <f t="array" aca="1" ref="BD64" ca="1">INDEX($AT64:$AV64,,MATCH($AH$2,$AT$2:$AV$2,0))</f>
        <v>#N/A</v>
      </c>
    </row>
    <row r="65" spans="1:56" ht="15" thickTop="1" x14ac:dyDescent="0.35">
      <c r="AJ65">
        <f t="shared" ca="1" si="1"/>
        <v>0</v>
      </c>
      <c r="AL65" t="s">
        <v>1791</v>
      </c>
      <c r="AM65">
        <v>5</v>
      </c>
      <c r="AN65">
        <f t="shared" ca="1" si="2"/>
        <v>500</v>
      </c>
      <c r="AO65" t="s">
        <v>505</v>
      </c>
      <c r="AP65" s="21">
        <f ca="1">INDEX(INDIRECT("'"&amp;$AL65&amp;"'!$AA:$AE"),MATCH(Sammanställning!$AO65,INDIRECT("'"&amp;$AL65&amp;"'!$AA:$AA"),0),4)</f>
        <v>0</v>
      </c>
      <c r="AQ65" s="21">
        <f>INDEX(DB!$A:$V,MATCH(Sammanställning!AQ$2&amp;Sammanställning!$AO65,DB!$U:$U,0),16)</f>
        <v>0.73104345171999996</v>
      </c>
      <c r="AR65" s="21">
        <f>INDEX(DB!$A:$V,MATCH(Sammanställning!AR$2&amp;Sammanställning!$AO65,DB!$U:$U,0),16)</f>
        <v>0.69409944879999996</v>
      </c>
      <c r="AS65" s="21">
        <f>INDEX(DB!$A:$V,MATCH(Sammanställning!AS$2&amp;Sammanställning!$AO65,DB!$U:$U,0),16)</f>
        <v>0.41422063879999999</v>
      </c>
      <c r="AT65" s="21">
        <f t="shared" ca="1" si="3"/>
        <v>0</v>
      </c>
      <c r="AU65" s="21">
        <f t="shared" ca="1" si="4"/>
        <v>0</v>
      </c>
      <c r="AV65" s="21">
        <f t="shared" ca="1" si="5"/>
        <v>0</v>
      </c>
      <c r="AW65" t="e">
        <f ca="1">INDEX(DB!$A:$V,MATCH(Sammanställning!$AH$2&amp;Sammanställning!$AO65,DB!$U:$U,0),6)</f>
        <v>#N/A</v>
      </c>
      <c r="AX65" t="e">
        <f ca="1">INDEX(DB!$A:$V,MATCH(Sammanställning!$AH$2&amp;Sammanställning!$AO65,DB!$U:$U,0),7)</f>
        <v>#N/A</v>
      </c>
      <c r="AY65" t="e">
        <f ca="1">INDEX(DB!$A:$V,MATCH(Sammanställning!$AH$2&amp;Sammanställning!$AO65,DB!$U:$U,0),13)</f>
        <v>#N/A</v>
      </c>
      <c r="AZ65" t="e">
        <f ca="1">INDEX(DB!$A:$V,MATCH(Sammanställning!$AH$2&amp;Sammanställning!$AO65,DB!$U:$U,0),14)</f>
        <v>#N/A</v>
      </c>
      <c r="BA65" t="e">
        <f ca="1">INDEX(DB!$A:$V,MATCH(Sammanställning!$AH$2&amp;Sammanställning!$AO65,DB!$U:$U,0),17)</f>
        <v>#N/A</v>
      </c>
      <c r="BB65" s="21">
        <f t="shared" ca="1" si="6"/>
        <v>0</v>
      </c>
      <c r="BC65" s="21" t="e" cm="1">
        <f t="array" aca="1" ref="BC65" ca="1">INDEX($AQ65:$AS65,,MATCH($AH$2,$AQ$2:$AS$2,0))</f>
        <v>#N/A</v>
      </c>
      <c r="BD65" s="21" t="e" cm="1">
        <f t="array" aca="1" ref="BD65" ca="1">INDEX($AT65:$AV65,,MATCH($AH$2,$AT$2:$AV$2,0))</f>
        <v>#N/A</v>
      </c>
    </row>
    <row r="66" spans="1:56" ht="18.5" x14ac:dyDescent="0.35">
      <c r="D66" s="42" t="s">
        <v>1790</v>
      </c>
      <c r="AJ66">
        <f t="shared" ca="1" si="1"/>
        <v>0</v>
      </c>
      <c r="AL66" t="s">
        <v>1791</v>
      </c>
      <c r="AM66">
        <v>5</v>
      </c>
      <c r="AN66">
        <f t="shared" ca="1" si="2"/>
        <v>500</v>
      </c>
      <c r="AO66" t="s">
        <v>509</v>
      </c>
      <c r="AP66" s="21">
        <f ca="1">INDEX(INDIRECT("'"&amp;$AL66&amp;"'!$AA:$AE"),MATCH(Sammanställning!$AO66,INDIRECT("'"&amp;$AL66&amp;"'!$AA:$AA"),0),4)</f>
        <v>0</v>
      </c>
      <c r="AQ66" s="21">
        <f>INDEX(DB!$A:$V,MATCH(Sammanställning!AQ$2&amp;Sammanställning!$AO66,DB!$U:$U,0),16)</f>
        <v>0.30338863004000005</v>
      </c>
      <c r="AR66" s="21">
        <f>INDEX(DB!$A:$V,MATCH(Sammanställning!AR$2&amp;Sammanställning!$AO66,DB!$U:$U,0),16)</f>
        <v>0.13434182880000001</v>
      </c>
      <c r="AS66" s="21">
        <f>INDEX(DB!$A:$V,MATCH(Sammanställning!AS$2&amp;Sammanställning!$AO66,DB!$U:$U,0),16)</f>
        <v>7.8366066800000009E-2</v>
      </c>
      <c r="AT66" s="21">
        <f t="shared" ca="1" si="3"/>
        <v>0</v>
      </c>
      <c r="AU66" s="21">
        <f t="shared" ca="1" si="4"/>
        <v>0</v>
      </c>
      <c r="AV66" s="21">
        <f t="shared" ca="1" si="5"/>
        <v>0</v>
      </c>
      <c r="AW66" t="e">
        <f ca="1">INDEX(DB!$A:$V,MATCH(Sammanställning!$AH$2&amp;Sammanställning!$AO66,DB!$U:$U,0),6)</f>
        <v>#N/A</v>
      </c>
      <c r="AX66" t="e">
        <f ca="1">INDEX(DB!$A:$V,MATCH(Sammanställning!$AH$2&amp;Sammanställning!$AO66,DB!$U:$U,0),7)</f>
        <v>#N/A</v>
      </c>
      <c r="AY66" t="e">
        <f ca="1">INDEX(DB!$A:$V,MATCH(Sammanställning!$AH$2&amp;Sammanställning!$AO66,DB!$U:$U,0),13)</f>
        <v>#N/A</v>
      </c>
      <c r="AZ66" t="e">
        <f ca="1">INDEX(DB!$A:$V,MATCH(Sammanställning!$AH$2&amp;Sammanställning!$AO66,DB!$U:$U,0),14)</f>
        <v>#N/A</v>
      </c>
      <c r="BA66" t="e">
        <f ca="1">INDEX(DB!$A:$V,MATCH(Sammanställning!$AH$2&amp;Sammanställning!$AO66,DB!$U:$U,0),17)</f>
        <v>#N/A</v>
      </c>
      <c r="BB66" s="21">
        <f t="shared" ca="1" si="6"/>
        <v>0</v>
      </c>
      <c r="BC66" s="21" t="e" cm="1">
        <f t="array" aca="1" ref="BC66" ca="1">INDEX($AQ66:$AS66,,MATCH($AH$2,$AQ$2:$AS$2,0))</f>
        <v>#N/A</v>
      </c>
      <c r="BD66" s="21" t="e" cm="1">
        <f t="array" aca="1" ref="BD66" ca="1">INDEX($AT66:$AV66,,MATCH($AH$2,$AT$2:$AV$2,0))</f>
        <v>#N/A</v>
      </c>
    </row>
    <row r="67" spans="1:56" x14ac:dyDescent="0.35">
      <c r="D67" s="35" t="s">
        <v>27</v>
      </c>
      <c r="E67" s="35" t="s">
        <v>1808</v>
      </c>
      <c r="F67" s="35" t="s">
        <v>1809</v>
      </c>
      <c r="G67" s="35" t="s">
        <v>26</v>
      </c>
      <c r="H67" s="35" t="s">
        <v>28</v>
      </c>
      <c r="I67" s="43" t="s">
        <v>3</v>
      </c>
      <c r="J67" s="44" t="s">
        <v>37</v>
      </c>
      <c r="K67" s="43" t="s">
        <v>1810</v>
      </c>
      <c r="AJ67">
        <f t="shared" ca="1" si="1"/>
        <v>0</v>
      </c>
      <c r="AL67" t="s">
        <v>1791</v>
      </c>
      <c r="AM67">
        <v>5</v>
      </c>
      <c r="AN67">
        <f t="shared" ca="1" si="2"/>
        <v>500</v>
      </c>
      <c r="AO67" t="s">
        <v>512</v>
      </c>
      <c r="AP67" s="21">
        <f ca="1">INDEX(INDIRECT("'"&amp;$AL67&amp;"'!$AA:$AE"),MATCH(Sammanställning!$AO67,INDIRECT("'"&amp;$AL67&amp;"'!$AA:$AA"),0),4)</f>
        <v>0</v>
      </c>
      <c r="AQ67" s="21">
        <f>INDEX(DB!$A:$V,MATCH(Sammanställning!AQ$2&amp;Sammanställning!$AO67,DB!$U:$U,0),16)</f>
        <v>0.73104345171999996</v>
      </c>
      <c r="AR67" s="21">
        <f>INDEX(DB!$A:$V,MATCH(Sammanställning!AR$2&amp;Sammanställning!$AO67,DB!$U:$U,0),16)</f>
        <v>0.72768490600000002</v>
      </c>
      <c r="AS67" s="21">
        <f>INDEX(DB!$A:$V,MATCH(Sammanställning!AS$2&amp;Sammanställning!$AO67,DB!$U:$U,0),16)</f>
        <v>0.41422063879999999</v>
      </c>
      <c r="AT67" s="21">
        <f t="shared" ca="1" si="3"/>
        <v>0</v>
      </c>
      <c r="AU67" s="21">
        <f t="shared" ca="1" si="4"/>
        <v>0</v>
      </c>
      <c r="AV67" s="21">
        <f t="shared" ca="1" si="5"/>
        <v>0</v>
      </c>
      <c r="AW67" t="e">
        <f ca="1">INDEX(DB!$A:$V,MATCH(Sammanställning!$AH$2&amp;Sammanställning!$AO67,DB!$U:$U,0),6)</f>
        <v>#N/A</v>
      </c>
      <c r="AX67" t="e">
        <f ca="1">INDEX(DB!$A:$V,MATCH(Sammanställning!$AH$2&amp;Sammanställning!$AO67,DB!$U:$U,0),7)</f>
        <v>#N/A</v>
      </c>
      <c r="AY67" t="e">
        <f ca="1">INDEX(DB!$A:$V,MATCH(Sammanställning!$AH$2&amp;Sammanställning!$AO67,DB!$U:$U,0),13)</f>
        <v>#N/A</v>
      </c>
      <c r="AZ67" t="e">
        <f ca="1">INDEX(DB!$A:$V,MATCH(Sammanställning!$AH$2&amp;Sammanställning!$AO67,DB!$U:$U,0),14)</f>
        <v>#N/A</v>
      </c>
      <c r="BA67" t="e">
        <f ca="1">INDEX(DB!$A:$V,MATCH(Sammanställning!$AH$2&amp;Sammanställning!$AO67,DB!$U:$U,0),17)</f>
        <v>#N/A</v>
      </c>
      <c r="BB67" s="21">
        <f t="shared" ca="1" si="6"/>
        <v>0</v>
      </c>
      <c r="BC67" s="21" t="e" cm="1">
        <f t="array" aca="1" ref="BC67" ca="1">INDEX($AQ67:$AS67,,MATCH($AH$2,$AQ$2:$AS$2,0))</f>
        <v>#N/A</v>
      </c>
      <c r="BD67" s="21" t="e" cm="1">
        <f t="array" aca="1" ref="BD67" ca="1">INDEX($AT67:$AV67,,MATCH($AH$2,$AT$2:$AV$2,0))</f>
        <v>#N/A</v>
      </c>
    </row>
    <row r="68" spans="1:56" outlineLevel="1" x14ac:dyDescent="0.35">
      <c r="A68">
        <v>401</v>
      </c>
      <c r="D68" s="45" t="str">
        <f t="shared" ref="D68:D85" ca="1" si="31">IFERROR(INDEX($AK:$BD,MATCH($A68,$AN:$AN,0),13),"")</f>
        <v/>
      </c>
      <c r="E68" s="45" t="str">
        <f t="shared" ref="E68:E85" ca="1" si="32">IFERROR(INDEX($AK:$BD,MATCH($A68,$AN:$AN,0),14),"")</f>
        <v/>
      </c>
      <c r="F68" s="45" t="str">
        <f t="shared" ref="F68:F85" ca="1" si="33">IFERROR(INDEX($AK:$BD,MATCH($A68,$AN:$AN,0),15),"")</f>
        <v/>
      </c>
      <c r="G68" s="45" t="str">
        <f t="shared" ref="G68:G85" ca="1" si="34">IFERROR(INDEX($AK:$BD,MATCH($A68,$AN:$AN,0),16),"")</f>
        <v/>
      </c>
      <c r="H68" s="45" t="str">
        <f t="shared" ref="H68:H85" ca="1" si="35">IFERROR(INDEX($AK:$BD,MATCH($A68,$AN:$AN,0),17),"")</f>
        <v/>
      </c>
      <c r="I68" s="46" t="str">
        <f t="shared" ref="I68:I85" ca="1" si="36">IFERROR(INDEX($AK:$BD,MATCH($A68,$AN:$AN,0),18),"")</f>
        <v/>
      </c>
      <c r="J68" s="47" t="str">
        <f t="shared" ref="J68:J85" ca="1" si="37">IFERROR(INDEX($AK:$BD,MATCH($A68,$AN:$AN,0),19),"")</f>
        <v/>
      </c>
      <c r="K68" s="47" t="str">
        <f t="shared" ref="K68:K85" ca="1" si="38">IFERROR(INDEX($AK:$BD,MATCH($A68,$AN:$AN,0),20),"")</f>
        <v/>
      </c>
      <c r="AJ68">
        <f t="shared" ca="1" si="1"/>
        <v>0</v>
      </c>
      <c r="AL68" t="s">
        <v>1791</v>
      </c>
      <c r="AM68">
        <v>5</v>
      </c>
      <c r="AN68">
        <f t="shared" ca="1" si="2"/>
        <v>500</v>
      </c>
      <c r="AO68" t="s">
        <v>516</v>
      </c>
      <c r="AP68" s="21">
        <f ca="1">INDEX(INDIRECT("'"&amp;$AL68&amp;"'!$AA:$AE"),MATCH(Sammanställning!$AO68,INDIRECT("'"&amp;$AL68&amp;"'!$AA:$AA"),0),4)</f>
        <v>0</v>
      </c>
      <c r="AQ68" s="21">
        <f>INDEX(DB!$A:$V,MATCH(Sammanställning!AQ$2&amp;Sammanställning!$AO68,DB!$U:$U,0),16)</f>
        <v>1205.7179134799999</v>
      </c>
      <c r="AR68" s="21">
        <f>INDEX(DB!$A:$V,MATCH(Sammanställning!AR$2&amp;Sammanställning!$AO68,DB!$U:$U,0),16)</f>
        <v>1032.19305128</v>
      </c>
      <c r="AS68" s="21">
        <f>INDEX(DB!$A:$V,MATCH(Sammanställning!AS$2&amp;Sammanställning!$AO68,DB!$U:$U,0),16)</f>
        <v>1487.8357539599999</v>
      </c>
      <c r="AT68" s="21">
        <f t="shared" ca="1" si="3"/>
        <v>0</v>
      </c>
      <c r="AU68" s="21">
        <f t="shared" ca="1" si="4"/>
        <v>0</v>
      </c>
      <c r="AV68" s="21">
        <f t="shared" ca="1" si="5"/>
        <v>0</v>
      </c>
      <c r="AW68" t="e">
        <f ca="1">INDEX(DB!$A:$V,MATCH(Sammanställning!$AH$2&amp;Sammanställning!$AO68,DB!$U:$U,0),6)</f>
        <v>#N/A</v>
      </c>
      <c r="AX68" t="e">
        <f ca="1">INDEX(DB!$A:$V,MATCH(Sammanställning!$AH$2&amp;Sammanställning!$AO68,DB!$U:$U,0),7)</f>
        <v>#N/A</v>
      </c>
      <c r="AY68" t="e">
        <f ca="1">INDEX(DB!$A:$V,MATCH(Sammanställning!$AH$2&amp;Sammanställning!$AO68,DB!$U:$U,0),13)</f>
        <v>#N/A</v>
      </c>
      <c r="AZ68" t="e">
        <f ca="1">INDEX(DB!$A:$V,MATCH(Sammanställning!$AH$2&amp;Sammanställning!$AO68,DB!$U:$U,0),14)</f>
        <v>#N/A</v>
      </c>
      <c r="BA68" t="e">
        <f ca="1">INDEX(DB!$A:$V,MATCH(Sammanställning!$AH$2&amp;Sammanställning!$AO68,DB!$U:$U,0),17)</f>
        <v>#N/A</v>
      </c>
      <c r="BB68" s="21">
        <f t="shared" ca="1" si="6"/>
        <v>0</v>
      </c>
      <c r="BC68" s="21" t="e" cm="1">
        <f t="array" aca="1" ref="BC68" ca="1">INDEX($AQ68:$AS68,,MATCH($AH$2,$AQ$2:$AS$2,0))</f>
        <v>#N/A</v>
      </c>
      <c r="BD68" s="21" t="e" cm="1">
        <f t="array" aca="1" ref="BD68" ca="1">INDEX($AT68:$AV68,,MATCH($AH$2,$AT$2:$AV$2,0))</f>
        <v>#N/A</v>
      </c>
    </row>
    <row r="69" spans="1:56" outlineLevel="1" x14ac:dyDescent="0.35">
      <c r="A69">
        <v>402</v>
      </c>
      <c r="D69" s="45" t="str">
        <f t="shared" ca="1" si="31"/>
        <v/>
      </c>
      <c r="E69" s="45" t="str">
        <f t="shared" ca="1" si="32"/>
        <v/>
      </c>
      <c r="F69" s="45" t="str">
        <f t="shared" ca="1" si="33"/>
        <v/>
      </c>
      <c r="G69" s="45" t="str">
        <f t="shared" ca="1" si="34"/>
        <v/>
      </c>
      <c r="H69" s="45" t="str">
        <f t="shared" ca="1" si="35"/>
        <v/>
      </c>
      <c r="I69" s="46" t="str">
        <f t="shared" ca="1" si="36"/>
        <v/>
      </c>
      <c r="J69" s="47" t="str">
        <f t="shared" ca="1" si="37"/>
        <v/>
      </c>
      <c r="K69" s="47" t="str">
        <f t="shared" ca="1" si="38"/>
        <v/>
      </c>
      <c r="AJ69">
        <f t="shared" ref="AJ69:AJ132" ca="1" si="39">IF(AP69&gt;0,1,0)</f>
        <v>0</v>
      </c>
      <c r="AL69" t="s">
        <v>1791</v>
      </c>
      <c r="AM69">
        <v>5</v>
      </c>
      <c r="AN69">
        <f t="shared" ref="AN69:AN132" ca="1" si="40">IF(AM68&lt;&gt;AM69,AM69*100,AN68)+IF(AP69&gt;0,1,0)</f>
        <v>500</v>
      </c>
      <c r="AO69" t="s">
        <v>520</v>
      </c>
      <c r="AP69" s="21">
        <f ca="1">INDEX(INDIRECT("'"&amp;$AL69&amp;"'!$AA:$AE"),MATCH(Sammanställning!$AO69,INDIRECT("'"&amp;$AL69&amp;"'!$AA:$AA"),0),4)</f>
        <v>0</v>
      </c>
      <c r="AQ69" s="21">
        <f>INDEX(DB!$A:$V,MATCH(Sammanställning!AQ$2&amp;Sammanställning!$AO69,DB!$U:$U,0),16)</f>
        <v>3524.2339755200001</v>
      </c>
      <c r="AR69" s="21">
        <f>INDEX(DB!$A:$V,MATCH(Sammanställning!AR$2&amp;Sammanställning!$AO69,DB!$U:$U,0),16)</f>
        <v>3051.7985442400004</v>
      </c>
      <c r="AS69" s="21">
        <f>INDEX(DB!$A:$V,MATCH(Sammanställning!AS$2&amp;Sammanställning!$AO69,DB!$U:$U,0),16)</f>
        <v>2133.7960474400002</v>
      </c>
      <c r="AT69" s="21">
        <f t="shared" ref="AT69:AT132" ca="1" si="41">IF($AO69="15.3",IF(SUMIF($AK:$AK,"Maskin",$AP:$AP)&lt;$AP69,$AP69-SUMIF($AK:$AK,"Maskin",$AP:$AP),0),$AP69)*AQ69</f>
        <v>0</v>
      </c>
      <c r="AU69" s="21">
        <f t="shared" ref="AU69:AU132" ca="1" si="42">IF($AO69="15.3",IF(SUMIF($AK:$AK,"Maskin",$AP:$AP)&lt;$AP69,$AP69-SUMIF($AK:$AK,"Maskin",$AP:$AP),0),$AP69)*AR69</f>
        <v>0</v>
      </c>
      <c r="AV69" s="21">
        <f t="shared" ref="AV69:AV132" ca="1" si="43">IF($AO69="15.3",IF(SUMIF($AK:$AK,"Maskin",$AP:$AP)&lt;$AP69,$AP69-SUMIF($AK:$AK,"Maskin",$AP:$AP),0),$AP69)*AS69</f>
        <v>0</v>
      </c>
      <c r="AW69" t="e">
        <f ca="1">INDEX(DB!$A:$V,MATCH(Sammanställning!$AH$2&amp;Sammanställning!$AO69,DB!$U:$U,0),6)</f>
        <v>#N/A</v>
      </c>
      <c r="AX69" t="e">
        <f ca="1">INDEX(DB!$A:$V,MATCH(Sammanställning!$AH$2&amp;Sammanställning!$AO69,DB!$U:$U,0),7)</f>
        <v>#N/A</v>
      </c>
      <c r="AY69" t="e">
        <f ca="1">INDEX(DB!$A:$V,MATCH(Sammanställning!$AH$2&amp;Sammanställning!$AO69,DB!$U:$U,0),13)</f>
        <v>#N/A</v>
      </c>
      <c r="AZ69" t="e">
        <f ca="1">INDEX(DB!$A:$V,MATCH(Sammanställning!$AH$2&amp;Sammanställning!$AO69,DB!$U:$U,0),14)</f>
        <v>#N/A</v>
      </c>
      <c r="BA69" t="e">
        <f ca="1">INDEX(DB!$A:$V,MATCH(Sammanställning!$AH$2&amp;Sammanställning!$AO69,DB!$U:$U,0),17)</f>
        <v>#N/A</v>
      </c>
      <c r="BB69" s="21">
        <f t="shared" ref="BB69:BB132" ca="1" si="44">AP69</f>
        <v>0</v>
      </c>
      <c r="BC69" s="21" t="e" cm="1">
        <f t="array" aca="1" ref="BC69" ca="1">INDEX($AQ69:$AS69,,MATCH($AH$2,$AQ$2:$AS$2,0))</f>
        <v>#N/A</v>
      </c>
      <c r="BD69" s="21" t="e" cm="1">
        <f t="array" aca="1" ref="BD69" ca="1">INDEX($AT69:$AV69,,MATCH($AH$2,$AT$2:$AV$2,0))</f>
        <v>#N/A</v>
      </c>
    </row>
    <row r="70" spans="1:56" outlineLevel="1" x14ac:dyDescent="0.35">
      <c r="A70">
        <v>403</v>
      </c>
      <c r="D70" s="45" t="str">
        <f t="shared" ca="1" si="31"/>
        <v/>
      </c>
      <c r="E70" s="45" t="str">
        <f t="shared" ca="1" si="32"/>
        <v/>
      </c>
      <c r="F70" s="45" t="str">
        <f t="shared" ca="1" si="33"/>
        <v/>
      </c>
      <c r="G70" s="45" t="str">
        <f t="shared" ca="1" si="34"/>
        <v/>
      </c>
      <c r="H70" s="45" t="str">
        <f t="shared" ca="1" si="35"/>
        <v/>
      </c>
      <c r="I70" s="46" t="str">
        <f t="shared" ca="1" si="36"/>
        <v/>
      </c>
      <c r="J70" s="47" t="str">
        <f t="shared" ca="1" si="37"/>
        <v/>
      </c>
      <c r="K70" s="47" t="str">
        <f t="shared" ca="1" si="38"/>
        <v/>
      </c>
      <c r="AJ70">
        <f t="shared" ca="1" si="39"/>
        <v>0</v>
      </c>
      <c r="AK70" t="s">
        <v>1781</v>
      </c>
      <c r="AL70" t="s">
        <v>1792</v>
      </c>
      <c r="AM70">
        <v>6</v>
      </c>
      <c r="AN70">
        <f t="shared" ca="1" si="40"/>
        <v>600</v>
      </c>
      <c r="AO70" t="s">
        <v>554</v>
      </c>
      <c r="AP70" s="21">
        <f ca="1">INDEX(INDIRECT("'"&amp;$AL70&amp;"'!$AA:$AE"),MATCH(Sammanställning!$AO70,INDIRECT("'"&amp;$AL70&amp;"'!$AA:$AA"),0),4)</f>
        <v>0</v>
      </c>
      <c r="AQ70" s="21">
        <f>INDEX(DB!$A:$V,MATCH(Sammanställning!AQ$2&amp;Sammanställning!$AO70,DB!$U:$U,0),16)</f>
        <v>5673.7032363199996</v>
      </c>
      <c r="AR70" s="21">
        <f>INDEX(DB!$A:$V,MATCH(Sammanställning!AR$2&amp;Sammanställning!$AO70,DB!$U:$U,0),16)</f>
        <v>12165.77211308</v>
      </c>
      <c r="AS70" s="21">
        <f>INDEX(DB!$A:$V,MATCH(Sammanställning!AS$2&amp;Sammanställning!$AO70,DB!$U:$U,0),16)</f>
        <v>20487.128891999997</v>
      </c>
      <c r="AT70" s="21">
        <f t="shared" ca="1" si="41"/>
        <v>0</v>
      </c>
      <c r="AU70" s="21">
        <f t="shared" ca="1" si="42"/>
        <v>0</v>
      </c>
      <c r="AV70" s="21">
        <f t="shared" ca="1" si="43"/>
        <v>0</v>
      </c>
      <c r="AW70" t="e">
        <f ca="1">INDEX(DB!$A:$V,MATCH(Sammanställning!$AH$2&amp;Sammanställning!$AO70,DB!$U:$U,0),6)</f>
        <v>#N/A</v>
      </c>
      <c r="AX70" t="e">
        <f ca="1">INDEX(DB!$A:$V,MATCH(Sammanställning!$AH$2&amp;Sammanställning!$AO70,DB!$U:$U,0),7)</f>
        <v>#N/A</v>
      </c>
      <c r="AY70" t="e">
        <f ca="1">INDEX(DB!$A:$V,MATCH(Sammanställning!$AH$2&amp;Sammanställning!$AO70,DB!$U:$U,0),13)</f>
        <v>#N/A</v>
      </c>
      <c r="AZ70" t="e">
        <f ca="1">INDEX(DB!$A:$V,MATCH(Sammanställning!$AH$2&amp;Sammanställning!$AO70,DB!$U:$U,0),14)</f>
        <v>#N/A</v>
      </c>
      <c r="BA70" t="e">
        <f ca="1">INDEX(DB!$A:$V,MATCH(Sammanställning!$AH$2&amp;Sammanställning!$AO70,DB!$U:$U,0),17)</f>
        <v>#N/A</v>
      </c>
      <c r="BB70" s="21">
        <f t="shared" ca="1" si="44"/>
        <v>0</v>
      </c>
      <c r="BC70" s="21" t="e" cm="1">
        <f t="array" aca="1" ref="BC70" ca="1">INDEX($AQ70:$AS70,,MATCH($AH$2,$AQ$2:$AS$2,0))</f>
        <v>#N/A</v>
      </c>
      <c r="BD70" s="21" t="e" cm="1">
        <f t="array" aca="1" ref="BD70" ca="1">INDEX($AT70:$AV70,,MATCH($AH$2,$AT$2:$AV$2,0))</f>
        <v>#N/A</v>
      </c>
    </row>
    <row r="71" spans="1:56" outlineLevel="1" x14ac:dyDescent="0.35">
      <c r="A71">
        <v>404</v>
      </c>
      <c r="D71" s="45" t="str">
        <f t="shared" ca="1" si="31"/>
        <v/>
      </c>
      <c r="E71" s="45" t="str">
        <f t="shared" ca="1" si="32"/>
        <v/>
      </c>
      <c r="F71" s="45" t="str">
        <f t="shared" ca="1" si="33"/>
        <v/>
      </c>
      <c r="G71" s="45" t="str">
        <f t="shared" ca="1" si="34"/>
        <v/>
      </c>
      <c r="H71" s="45" t="str">
        <f t="shared" ca="1" si="35"/>
        <v/>
      </c>
      <c r="I71" s="46" t="str">
        <f t="shared" ca="1" si="36"/>
        <v/>
      </c>
      <c r="J71" s="47" t="str">
        <f t="shared" ca="1" si="37"/>
        <v/>
      </c>
      <c r="K71" s="47" t="str">
        <f t="shared" ca="1" si="38"/>
        <v/>
      </c>
      <c r="AJ71">
        <f t="shared" ca="1" si="39"/>
        <v>0</v>
      </c>
      <c r="AL71" t="s">
        <v>1792</v>
      </c>
      <c r="AM71">
        <v>6</v>
      </c>
      <c r="AN71">
        <f t="shared" ca="1" si="40"/>
        <v>600</v>
      </c>
      <c r="AO71" t="s">
        <v>559</v>
      </c>
      <c r="AP71" s="21">
        <f ca="1">INDEX(INDIRECT("'"&amp;$AL71&amp;"'!$AA:$AE"),MATCH(Sammanställning!$AO71,INDIRECT("'"&amp;$AL71&amp;"'!$AA:$AA"),0),4)</f>
        <v>0</v>
      </c>
      <c r="AQ71" s="21">
        <f>INDEX(DB!$A:$V,MATCH(Sammanställning!AQ$2&amp;Sammanställning!$AO71,DB!$U:$U,0),16)</f>
        <v>0.14441746596000002</v>
      </c>
      <c r="AR71" s="21">
        <f>INDEX(DB!$A:$V,MATCH(Sammanställning!AR$2&amp;Sammanställning!$AO71,DB!$U:$U,0),16)</f>
        <v>7.8366066800000009E-2</v>
      </c>
      <c r="AS71" s="21">
        <f>INDEX(DB!$A:$V,MATCH(Sammanställning!AS$2&amp;Sammanställning!$AO71,DB!$U:$U,0),16)</f>
        <v>7.8366066800000009E-2</v>
      </c>
      <c r="AT71" s="21">
        <f t="shared" ca="1" si="41"/>
        <v>0</v>
      </c>
      <c r="AU71" s="21">
        <f t="shared" ca="1" si="42"/>
        <v>0</v>
      </c>
      <c r="AV71" s="21">
        <f t="shared" ca="1" si="43"/>
        <v>0</v>
      </c>
      <c r="AW71" t="e">
        <f ca="1">INDEX(DB!$A:$V,MATCH(Sammanställning!$AH$2&amp;Sammanställning!$AO71,DB!$U:$U,0),6)</f>
        <v>#N/A</v>
      </c>
      <c r="AX71" t="e">
        <f ca="1">INDEX(DB!$A:$V,MATCH(Sammanställning!$AH$2&amp;Sammanställning!$AO71,DB!$U:$U,0),7)</f>
        <v>#N/A</v>
      </c>
      <c r="AY71" t="e">
        <f ca="1">INDEX(DB!$A:$V,MATCH(Sammanställning!$AH$2&amp;Sammanställning!$AO71,DB!$U:$U,0),13)</f>
        <v>#N/A</v>
      </c>
      <c r="AZ71" t="e">
        <f ca="1">INDEX(DB!$A:$V,MATCH(Sammanställning!$AH$2&amp;Sammanställning!$AO71,DB!$U:$U,0),14)</f>
        <v>#N/A</v>
      </c>
      <c r="BA71" t="e">
        <f ca="1">INDEX(DB!$A:$V,MATCH(Sammanställning!$AH$2&amp;Sammanställning!$AO71,DB!$U:$U,0),17)</f>
        <v>#N/A</v>
      </c>
      <c r="BB71" s="21">
        <f t="shared" ca="1" si="44"/>
        <v>0</v>
      </c>
      <c r="BC71" s="21" t="e" cm="1">
        <f t="array" aca="1" ref="BC71" ca="1">INDEX($AQ71:$AS71,,MATCH($AH$2,$AQ$2:$AS$2,0))</f>
        <v>#N/A</v>
      </c>
      <c r="BD71" s="21" t="e" cm="1">
        <f t="array" aca="1" ref="BD71" ca="1">INDEX($AT71:$AV71,,MATCH($AH$2,$AT$2:$AV$2,0))</f>
        <v>#N/A</v>
      </c>
    </row>
    <row r="72" spans="1:56" outlineLevel="1" x14ac:dyDescent="0.35">
      <c r="A72">
        <v>405</v>
      </c>
      <c r="D72" s="45" t="str">
        <f t="shared" ca="1" si="31"/>
        <v/>
      </c>
      <c r="E72" s="45" t="str">
        <f t="shared" ca="1" si="32"/>
        <v/>
      </c>
      <c r="F72" s="45" t="str">
        <f t="shared" ca="1" si="33"/>
        <v/>
      </c>
      <c r="G72" s="45" t="str">
        <f t="shared" ca="1" si="34"/>
        <v/>
      </c>
      <c r="H72" s="45" t="str">
        <f t="shared" ca="1" si="35"/>
        <v/>
      </c>
      <c r="I72" s="46" t="str">
        <f t="shared" ca="1" si="36"/>
        <v/>
      </c>
      <c r="J72" s="47" t="str">
        <f t="shared" ca="1" si="37"/>
        <v/>
      </c>
      <c r="K72" s="47" t="str">
        <f t="shared" ca="1" si="38"/>
        <v/>
      </c>
      <c r="AJ72">
        <f t="shared" ca="1" si="39"/>
        <v>0</v>
      </c>
      <c r="AL72" t="s">
        <v>1792</v>
      </c>
      <c r="AM72">
        <v>6</v>
      </c>
      <c r="AN72">
        <f t="shared" ca="1" si="40"/>
        <v>600</v>
      </c>
      <c r="AO72" t="s">
        <v>564</v>
      </c>
      <c r="AP72" s="21">
        <f ca="1">INDEX(INDIRECT("'"&amp;$AL72&amp;"'!$AA:$AE"),MATCH(Sammanställning!$AO72,INDIRECT("'"&amp;$AL72&amp;"'!$AA:$AA"),0),4)</f>
        <v>0</v>
      </c>
      <c r="AQ72" s="21">
        <f>INDEX(DB!$A:$V,MATCH(Sammanställning!AQ$2&amp;Sammanställning!$AO72,DB!$U:$U,0),16)</f>
        <v>0.57766986384000008</v>
      </c>
      <c r="AR72" s="21">
        <f>INDEX(DB!$A:$V,MATCH(Sammanställning!AR$2&amp;Sammanställning!$AO72,DB!$U:$U,0),16)</f>
        <v>0.33585457200000002</v>
      </c>
      <c r="AS72" s="21">
        <f>INDEX(DB!$A:$V,MATCH(Sammanställning!AS$2&amp;Sammanställning!$AO72,DB!$U:$U,0),16)</f>
        <v>0.41422063879999999</v>
      </c>
      <c r="AT72" s="21">
        <f t="shared" ca="1" si="41"/>
        <v>0</v>
      </c>
      <c r="AU72" s="21">
        <f t="shared" ca="1" si="42"/>
        <v>0</v>
      </c>
      <c r="AV72" s="21">
        <f t="shared" ca="1" si="43"/>
        <v>0</v>
      </c>
      <c r="AW72" t="e">
        <f ca="1">INDEX(DB!$A:$V,MATCH(Sammanställning!$AH$2&amp;Sammanställning!$AO72,DB!$U:$U,0),6)</f>
        <v>#N/A</v>
      </c>
      <c r="AX72" t="e">
        <f ca="1">INDEX(DB!$A:$V,MATCH(Sammanställning!$AH$2&amp;Sammanställning!$AO72,DB!$U:$U,0),7)</f>
        <v>#N/A</v>
      </c>
      <c r="AY72" t="e">
        <f ca="1">INDEX(DB!$A:$V,MATCH(Sammanställning!$AH$2&amp;Sammanställning!$AO72,DB!$U:$U,0),13)</f>
        <v>#N/A</v>
      </c>
      <c r="AZ72" t="e">
        <f ca="1">INDEX(DB!$A:$V,MATCH(Sammanställning!$AH$2&amp;Sammanställning!$AO72,DB!$U:$U,0),14)</f>
        <v>#N/A</v>
      </c>
      <c r="BA72" t="e">
        <f ca="1">INDEX(DB!$A:$V,MATCH(Sammanställning!$AH$2&amp;Sammanställning!$AO72,DB!$U:$U,0),17)</f>
        <v>#N/A</v>
      </c>
      <c r="BB72" s="21">
        <f t="shared" ca="1" si="44"/>
        <v>0</v>
      </c>
      <c r="BC72" s="21" t="e" cm="1">
        <f t="array" aca="1" ref="BC72" ca="1">INDEX($AQ72:$AS72,,MATCH($AH$2,$AQ$2:$AS$2,0))</f>
        <v>#N/A</v>
      </c>
      <c r="BD72" s="21" t="e" cm="1">
        <f t="array" aca="1" ref="BD72" ca="1">INDEX($AT72:$AV72,,MATCH($AH$2,$AT$2:$AV$2,0))</f>
        <v>#N/A</v>
      </c>
    </row>
    <row r="73" spans="1:56" outlineLevel="1" x14ac:dyDescent="0.35">
      <c r="A73">
        <v>406</v>
      </c>
      <c r="D73" s="45" t="str">
        <f t="shared" ca="1" si="31"/>
        <v/>
      </c>
      <c r="E73" s="45" t="str">
        <f t="shared" ca="1" si="32"/>
        <v/>
      </c>
      <c r="F73" s="45" t="str">
        <f t="shared" ca="1" si="33"/>
        <v/>
      </c>
      <c r="G73" s="45" t="str">
        <f t="shared" ca="1" si="34"/>
        <v/>
      </c>
      <c r="H73" s="45" t="str">
        <f t="shared" ca="1" si="35"/>
        <v/>
      </c>
      <c r="I73" s="46" t="str">
        <f t="shared" ca="1" si="36"/>
        <v/>
      </c>
      <c r="J73" s="47" t="str">
        <f t="shared" ca="1" si="37"/>
        <v/>
      </c>
      <c r="K73" s="47" t="str">
        <f t="shared" ca="1" si="38"/>
        <v/>
      </c>
      <c r="AJ73">
        <f t="shared" ca="1" si="39"/>
        <v>0</v>
      </c>
      <c r="AL73" t="s">
        <v>1792</v>
      </c>
      <c r="AM73">
        <v>6</v>
      </c>
      <c r="AN73">
        <f t="shared" ca="1" si="40"/>
        <v>600</v>
      </c>
      <c r="AO73" t="s">
        <v>569</v>
      </c>
      <c r="AP73" s="21">
        <f ca="1">INDEX(INDIRECT("'"&amp;$AL73&amp;"'!$AA:$AE"),MATCH(Sammanställning!$AO73,INDIRECT("'"&amp;$AL73&amp;"'!$AA:$AA"),0),4)</f>
        <v>0</v>
      </c>
      <c r="AQ73" s="21">
        <f>INDEX(DB!$A:$V,MATCH(Sammanställning!AQ$2&amp;Sammanställning!$AO73,DB!$U:$U,0),16)</f>
        <v>0.14441746596000002</v>
      </c>
      <c r="AR73" s="21">
        <f>INDEX(DB!$A:$V,MATCH(Sammanställning!AR$2&amp;Sammanställning!$AO73,DB!$U:$U,0),16)</f>
        <v>8.95612192E-2</v>
      </c>
      <c r="AS73" s="21">
        <f>INDEX(DB!$A:$V,MATCH(Sammanställning!AS$2&amp;Sammanställning!$AO73,DB!$U:$U,0),16)</f>
        <v>7.8366066800000009E-2</v>
      </c>
      <c r="AT73" s="21">
        <f t="shared" ca="1" si="41"/>
        <v>0</v>
      </c>
      <c r="AU73" s="21">
        <f t="shared" ca="1" si="42"/>
        <v>0</v>
      </c>
      <c r="AV73" s="21">
        <f t="shared" ca="1" si="43"/>
        <v>0</v>
      </c>
      <c r="AW73" t="e">
        <f ca="1">INDEX(DB!$A:$V,MATCH(Sammanställning!$AH$2&amp;Sammanställning!$AO73,DB!$U:$U,0),6)</f>
        <v>#N/A</v>
      </c>
      <c r="AX73" t="e">
        <f ca="1">INDEX(DB!$A:$V,MATCH(Sammanställning!$AH$2&amp;Sammanställning!$AO73,DB!$U:$U,0),7)</f>
        <v>#N/A</v>
      </c>
      <c r="AY73" t="e">
        <f ca="1">INDEX(DB!$A:$V,MATCH(Sammanställning!$AH$2&amp;Sammanställning!$AO73,DB!$U:$U,0),13)</f>
        <v>#N/A</v>
      </c>
      <c r="AZ73" t="e">
        <f ca="1">INDEX(DB!$A:$V,MATCH(Sammanställning!$AH$2&amp;Sammanställning!$AO73,DB!$U:$U,0),14)</f>
        <v>#N/A</v>
      </c>
      <c r="BA73" t="e">
        <f ca="1">INDEX(DB!$A:$V,MATCH(Sammanställning!$AH$2&amp;Sammanställning!$AO73,DB!$U:$U,0),17)</f>
        <v>#N/A</v>
      </c>
      <c r="BB73" s="21">
        <f t="shared" ca="1" si="44"/>
        <v>0</v>
      </c>
      <c r="BC73" s="21" t="e" cm="1">
        <f t="array" aca="1" ref="BC73" ca="1">INDEX($AQ73:$AS73,,MATCH($AH$2,$AQ$2:$AS$2,0))</f>
        <v>#N/A</v>
      </c>
      <c r="BD73" s="21" t="e" cm="1">
        <f t="array" aca="1" ref="BD73" ca="1">INDEX($AT73:$AV73,,MATCH($AH$2,$AT$2:$AV$2,0))</f>
        <v>#N/A</v>
      </c>
    </row>
    <row r="74" spans="1:56" outlineLevel="1" x14ac:dyDescent="0.35">
      <c r="A74">
        <v>407</v>
      </c>
      <c r="D74" s="45" t="str">
        <f t="shared" ca="1" si="31"/>
        <v/>
      </c>
      <c r="E74" s="45" t="str">
        <f t="shared" ca="1" si="32"/>
        <v/>
      </c>
      <c r="F74" s="45" t="str">
        <f t="shared" ca="1" si="33"/>
        <v/>
      </c>
      <c r="G74" s="45" t="str">
        <f t="shared" ca="1" si="34"/>
        <v/>
      </c>
      <c r="H74" s="45" t="str">
        <f t="shared" ca="1" si="35"/>
        <v/>
      </c>
      <c r="I74" s="46" t="str">
        <f t="shared" ca="1" si="36"/>
        <v/>
      </c>
      <c r="J74" s="47" t="str">
        <f t="shared" ca="1" si="37"/>
        <v/>
      </c>
      <c r="K74" s="47" t="str">
        <f t="shared" ca="1" si="38"/>
        <v/>
      </c>
      <c r="AJ74">
        <f t="shared" ca="1" si="39"/>
        <v>0</v>
      </c>
      <c r="AL74" t="s">
        <v>1792</v>
      </c>
      <c r="AM74">
        <v>6</v>
      </c>
      <c r="AN74">
        <f t="shared" ca="1" si="40"/>
        <v>600</v>
      </c>
      <c r="AO74" t="s">
        <v>573</v>
      </c>
      <c r="AP74" s="21">
        <f ca="1">INDEX(INDIRECT("'"&amp;$AL74&amp;"'!$AA:$AE"),MATCH(Sammanställning!$AO74,INDIRECT("'"&amp;$AL74&amp;"'!$AA:$AA"),0),4)</f>
        <v>0</v>
      </c>
      <c r="AQ74" s="21">
        <f>INDEX(DB!$A:$V,MATCH(Sammanställning!AQ$2&amp;Sammanställning!$AO74,DB!$U:$U,0),16)</f>
        <v>0.57766986384000008</v>
      </c>
      <c r="AR74" s="21">
        <f>INDEX(DB!$A:$V,MATCH(Sammanställning!AR$2&amp;Sammanställning!$AO74,DB!$U:$U,0),16)</f>
        <v>0.34704972439999998</v>
      </c>
      <c r="AS74" s="21">
        <f>INDEX(DB!$A:$V,MATCH(Sammanställning!AS$2&amp;Sammanställning!$AO74,DB!$U:$U,0),16)</f>
        <v>0.41422063879999999</v>
      </c>
      <c r="AT74" s="21">
        <f t="shared" ca="1" si="41"/>
        <v>0</v>
      </c>
      <c r="AU74" s="21">
        <f t="shared" ca="1" si="42"/>
        <v>0</v>
      </c>
      <c r="AV74" s="21">
        <f t="shared" ca="1" si="43"/>
        <v>0</v>
      </c>
      <c r="AW74" t="e">
        <f ca="1">INDEX(DB!$A:$V,MATCH(Sammanställning!$AH$2&amp;Sammanställning!$AO74,DB!$U:$U,0),6)</f>
        <v>#N/A</v>
      </c>
      <c r="AX74" t="e">
        <f ca="1">INDEX(DB!$A:$V,MATCH(Sammanställning!$AH$2&amp;Sammanställning!$AO74,DB!$U:$U,0),7)</f>
        <v>#N/A</v>
      </c>
      <c r="AY74" t="e">
        <f ca="1">INDEX(DB!$A:$V,MATCH(Sammanställning!$AH$2&amp;Sammanställning!$AO74,DB!$U:$U,0),13)</f>
        <v>#N/A</v>
      </c>
      <c r="AZ74" t="e">
        <f ca="1">INDEX(DB!$A:$V,MATCH(Sammanställning!$AH$2&amp;Sammanställning!$AO74,DB!$U:$U,0),14)</f>
        <v>#N/A</v>
      </c>
      <c r="BA74" t="e">
        <f ca="1">INDEX(DB!$A:$V,MATCH(Sammanställning!$AH$2&amp;Sammanställning!$AO74,DB!$U:$U,0),17)</f>
        <v>#N/A</v>
      </c>
      <c r="BB74" s="21">
        <f t="shared" ca="1" si="44"/>
        <v>0</v>
      </c>
      <c r="BC74" s="21" t="e" cm="1">
        <f t="array" aca="1" ref="BC74" ca="1">INDEX($AQ74:$AS74,,MATCH($AH$2,$AQ$2:$AS$2,0))</f>
        <v>#N/A</v>
      </c>
      <c r="BD74" s="21" t="e" cm="1">
        <f t="array" aca="1" ref="BD74" ca="1">INDEX($AT74:$AV74,,MATCH($AH$2,$AT$2:$AV$2,0))</f>
        <v>#N/A</v>
      </c>
    </row>
    <row r="75" spans="1:56" outlineLevel="1" x14ac:dyDescent="0.35">
      <c r="A75">
        <v>408</v>
      </c>
      <c r="D75" s="45" t="str">
        <f t="shared" ca="1" si="31"/>
        <v/>
      </c>
      <c r="E75" s="45" t="str">
        <f t="shared" ca="1" si="32"/>
        <v/>
      </c>
      <c r="F75" s="45" t="str">
        <f t="shared" ca="1" si="33"/>
        <v/>
      </c>
      <c r="G75" s="45" t="str">
        <f t="shared" ca="1" si="34"/>
        <v/>
      </c>
      <c r="H75" s="45" t="str">
        <f t="shared" ca="1" si="35"/>
        <v/>
      </c>
      <c r="I75" s="46" t="str">
        <f t="shared" ca="1" si="36"/>
        <v/>
      </c>
      <c r="J75" s="47" t="str">
        <f t="shared" ca="1" si="37"/>
        <v/>
      </c>
      <c r="K75" s="47" t="str">
        <f t="shared" ca="1" si="38"/>
        <v/>
      </c>
      <c r="AJ75">
        <f t="shared" ca="1" si="39"/>
        <v>0</v>
      </c>
      <c r="AL75" t="s">
        <v>1792</v>
      </c>
      <c r="AM75">
        <v>6</v>
      </c>
      <c r="AN75">
        <f t="shared" ca="1" si="40"/>
        <v>600</v>
      </c>
      <c r="AO75" t="s">
        <v>577</v>
      </c>
      <c r="AP75" s="21">
        <f ca="1">INDEX(INDIRECT("'"&amp;$AL75&amp;"'!$AA:$AE"),MATCH(Sammanställning!$AO75,INDIRECT("'"&amp;$AL75&amp;"'!$AA:$AA"),0),4)</f>
        <v>0</v>
      </c>
      <c r="AQ75" s="21">
        <f>INDEX(DB!$A:$V,MATCH(Sammanställning!AQ$2&amp;Sammanställning!$AO75,DB!$U:$U,0),16)</f>
        <v>0.14441746596000002</v>
      </c>
      <c r="AR75" s="21">
        <f>INDEX(DB!$A:$V,MATCH(Sammanställning!AR$2&amp;Sammanställning!$AO75,DB!$U:$U,0),16)</f>
        <v>0.10075637159999999</v>
      </c>
      <c r="AS75" s="21">
        <f>INDEX(DB!$A:$V,MATCH(Sammanställning!AS$2&amp;Sammanställning!$AO75,DB!$U:$U,0),16)</f>
        <v>7.8366066800000009E-2</v>
      </c>
      <c r="AT75" s="21">
        <f t="shared" ca="1" si="41"/>
        <v>0</v>
      </c>
      <c r="AU75" s="21">
        <f t="shared" ca="1" si="42"/>
        <v>0</v>
      </c>
      <c r="AV75" s="21">
        <f t="shared" ca="1" si="43"/>
        <v>0</v>
      </c>
      <c r="AW75" t="e">
        <f ca="1">INDEX(DB!$A:$V,MATCH(Sammanställning!$AH$2&amp;Sammanställning!$AO75,DB!$U:$U,0),6)</f>
        <v>#N/A</v>
      </c>
      <c r="AX75" t="e">
        <f ca="1">INDEX(DB!$A:$V,MATCH(Sammanställning!$AH$2&amp;Sammanställning!$AO75,DB!$U:$U,0),7)</f>
        <v>#N/A</v>
      </c>
      <c r="AY75" t="e">
        <f ca="1">INDEX(DB!$A:$V,MATCH(Sammanställning!$AH$2&amp;Sammanställning!$AO75,DB!$U:$U,0),13)</f>
        <v>#N/A</v>
      </c>
      <c r="AZ75" t="e">
        <f ca="1">INDEX(DB!$A:$V,MATCH(Sammanställning!$AH$2&amp;Sammanställning!$AO75,DB!$U:$U,0),14)</f>
        <v>#N/A</v>
      </c>
      <c r="BA75" t="e">
        <f ca="1">INDEX(DB!$A:$V,MATCH(Sammanställning!$AH$2&amp;Sammanställning!$AO75,DB!$U:$U,0),17)</f>
        <v>#N/A</v>
      </c>
      <c r="BB75" s="21">
        <f t="shared" ca="1" si="44"/>
        <v>0</v>
      </c>
      <c r="BC75" s="21" t="e" cm="1">
        <f t="array" aca="1" ref="BC75" ca="1">INDEX($AQ75:$AS75,,MATCH($AH$2,$AQ$2:$AS$2,0))</f>
        <v>#N/A</v>
      </c>
      <c r="BD75" s="21" t="e" cm="1">
        <f t="array" aca="1" ref="BD75" ca="1">INDEX($AT75:$AV75,,MATCH($AH$2,$AT$2:$AV$2,0))</f>
        <v>#N/A</v>
      </c>
    </row>
    <row r="76" spans="1:56" outlineLevel="1" x14ac:dyDescent="0.35">
      <c r="A76">
        <v>409</v>
      </c>
      <c r="D76" s="45" t="str">
        <f t="shared" ca="1" si="31"/>
        <v/>
      </c>
      <c r="E76" s="45" t="str">
        <f t="shared" ca="1" si="32"/>
        <v/>
      </c>
      <c r="F76" s="45" t="str">
        <f t="shared" ca="1" si="33"/>
        <v/>
      </c>
      <c r="G76" s="45" t="str">
        <f t="shared" ca="1" si="34"/>
        <v/>
      </c>
      <c r="H76" s="45" t="str">
        <f t="shared" ca="1" si="35"/>
        <v/>
      </c>
      <c r="I76" s="46" t="str">
        <f t="shared" ca="1" si="36"/>
        <v/>
      </c>
      <c r="J76" s="47" t="str">
        <f t="shared" ca="1" si="37"/>
        <v/>
      </c>
      <c r="K76" s="47" t="str">
        <f t="shared" ca="1" si="38"/>
        <v/>
      </c>
      <c r="AJ76">
        <f t="shared" ca="1" si="39"/>
        <v>0</v>
      </c>
      <c r="AL76" t="s">
        <v>1792</v>
      </c>
      <c r="AM76">
        <v>6</v>
      </c>
      <c r="AN76">
        <f t="shared" ca="1" si="40"/>
        <v>600</v>
      </c>
      <c r="AO76" t="s">
        <v>581</v>
      </c>
      <c r="AP76" s="21">
        <f ca="1">INDEX(INDIRECT("'"&amp;$AL76&amp;"'!$AA:$AE"),MATCH(Sammanställning!$AO76,INDIRECT("'"&amp;$AL76&amp;"'!$AA:$AA"),0),4)</f>
        <v>0</v>
      </c>
      <c r="AQ76" s="21">
        <f>INDEX(DB!$A:$V,MATCH(Sammanställning!AQ$2&amp;Sammanställning!$AO76,DB!$U:$U,0),16)</f>
        <v>0.57766986384000008</v>
      </c>
      <c r="AR76" s="21">
        <f>INDEX(DB!$A:$V,MATCH(Sammanställning!AR$2&amp;Sammanställning!$AO76,DB!$U:$U,0),16)</f>
        <v>0.3582448768</v>
      </c>
      <c r="AS76" s="21">
        <f>INDEX(DB!$A:$V,MATCH(Sammanställning!AS$2&amp;Sammanställning!$AO76,DB!$U:$U,0),16)</f>
        <v>0.41422063879999999</v>
      </c>
      <c r="AT76" s="21">
        <f t="shared" ca="1" si="41"/>
        <v>0</v>
      </c>
      <c r="AU76" s="21">
        <f t="shared" ca="1" si="42"/>
        <v>0</v>
      </c>
      <c r="AV76" s="21">
        <f t="shared" ca="1" si="43"/>
        <v>0</v>
      </c>
      <c r="AW76" t="e">
        <f ca="1">INDEX(DB!$A:$V,MATCH(Sammanställning!$AH$2&amp;Sammanställning!$AO76,DB!$U:$U,0),6)</f>
        <v>#N/A</v>
      </c>
      <c r="AX76" t="e">
        <f ca="1">INDEX(DB!$A:$V,MATCH(Sammanställning!$AH$2&amp;Sammanställning!$AO76,DB!$U:$U,0),7)</f>
        <v>#N/A</v>
      </c>
      <c r="AY76" t="e">
        <f ca="1">INDEX(DB!$A:$V,MATCH(Sammanställning!$AH$2&amp;Sammanställning!$AO76,DB!$U:$U,0),13)</f>
        <v>#N/A</v>
      </c>
      <c r="AZ76" t="e">
        <f ca="1">INDEX(DB!$A:$V,MATCH(Sammanställning!$AH$2&amp;Sammanställning!$AO76,DB!$U:$U,0),14)</f>
        <v>#N/A</v>
      </c>
      <c r="BA76" t="e">
        <f ca="1">INDEX(DB!$A:$V,MATCH(Sammanställning!$AH$2&amp;Sammanställning!$AO76,DB!$U:$U,0),17)</f>
        <v>#N/A</v>
      </c>
      <c r="BB76" s="21">
        <f t="shared" ca="1" si="44"/>
        <v>0</v>
      </c>
      <c r="BC76" s="21" t="e" cm="1">
        <f t="array" aca="1" ref="BC76" ca="1">INDEX($AQ76:$AS76,,MATCH($AH$2,$AQ$2:$AS$2,0))</f>
        <v>#N/A</v>
      </c>
      <c r="BD76" s="21" t="e" cm="1">
        <f t="array" aca="1" ref="BD76" ca="1">INDEX($AT76:$AV76,,MATCH($AH$2,$AT$2:$AV$2,0))</f>
        <v>#N/A</v>
      </c>
    </row>
    <row r="77" spans="1:56" outlineLevel="1" x14ac:dyDescent="0.35">
      <c r="A77">
        <v>410</v>
      </c>
      <c r="D77" s="45" t="str">
        <f t="shared" ca="1" si="31"/>
        <v/>
      </c>
      <c r="E77" s="45" t="str">
        <f t="shared" ca="1" si="32"/>
        <v/>
      </c>
      <c r="F77" s="45" t="str">
        <f t="shared" ca="1" si="33"/>
        <v/>
      </c>
      <c r="G77" s="45" t="str">
        <f t="shared" ca="1" si="34"/>
        <v/>
      </c>
      <c r="H77" s="45" t="str">
        <f t="shared" ca="1" si="35"/>
        <v/>
      </c>
      <c r="I77" s="46" t="str">
        <f t="shared" ca="1" si="36"/>
        <v/>
      </c>
      <c r="J77" s="47" t="str">
        <f t="shared" ca="1" si="37"/>
        <v/>
      </c>
      <c r="K77" s="47" t="str">
        <f t="shared" ca="1" si="38"/>
        <v/>
      </c>
      <c r="AJ77">
        <f t="shared" ca="1" si="39"/>
        <v>0</v>
      </c>
      <c r="AL77" t="s">
        <v>1792</v>
      </c>
      <c r="AM77">
        <v>6</v>
      </c>
      <c r="AN77">
        <f t="shared" ca="1" si="40"/>
        <v>600</v>
      </c>
      <c r="AO77" t="s">
        <v>585</v>
      </c>
      <c r="AP77" s="21">
        <f ca="1">INDEX(INDIRECT("'"&amp;$AL77&amp;"'!$AA:$AE"),MATCH(Sammanställning!$AO77,INDIRECT("'"&amp;$AL77&amp;"'!$AA:$AA"),0),4)</f>
        <v>0</v>
      </c>
      <c r="AQ77" s="21">
        <f>INDEX(DB!$A:$V,MATCH(Sammanställning!AQ$2&amp;Sammanställning!$AO77,DB!$U:$U,0),16)</f>
        <v>839.63643000000002</v>
      </c>
      <c r="AR77" s="21">
        <f>INDEX(DB!$A:$V,MATCH(Sammanställning!AR$2&amp;Sammanställning!$AO77,DB!$U:$U,0),16)</f>
        <v>0</v>
      </c>
      <c r="AS77" s="21">
        <f>INDEX(DB!$A:$V,MATCH(Sammanställning!AS$2&amp;Sammanställning!$AO77,DB!$U:$U,0),16)</f>
        <v>0</v>
      </c>
      <c r="AT77" s="21">
        <f t="shared" ca="1" si="41"/>
        <v>0</v>
      </c>
      <c r="AU77" s="21">
        <f t="shared" ca="1" si="42"/>
        <v>0</v>
      </c>
      <c r="AV77" s="21">
        <f t="shared" ca="1" si="43"/>
        <v>0</v>
      </c>
      <c r="AW77" t="e">
        <f ca="1">INDEX(DB!$A:$V,MATCH(Sammanställning!$AH$2&amp;Sammanställning!$AO77,DB!$U:$U,0),6)</f>
        <v>#N/A</v>
      </c>
      <c r="AX77" t="e">
        <f ca="1">INDEX(DB!$A:$V,MATCH(Sammanställning!$AH$2&amp;Sammanställning!$AO77,DB!$U:$U,0),7)</f>
        <v>#N/A</v>
      </c>
      <c r="AY77" t="e">
        <f ca="1">INDEX(DB!$A:$V,MATCH(Sammanställning!$AH$2&amp;Sammanställning!$AO77,DB!$U:$U,0),13)</f>
        <v>#N/A</v>
      </c>
      <c r="AZ77" t="e">
        <f ca="1">INDEX(DB!$A:$V,MATCH(Sammanställning!$AH$2&amp;Sammanställning!$AO77,DB!$U:$U,0),14)</f>
        <v>#N/A</v>
      </c>
      <c r="BA77" t="e">
        <f ca="1">INDEX(DB!$A:$V,MATCH(Sammanställning!$AH$2&amp;Sammanställning!$AO77,DB!$U:$U,0),17)</f>
        <v>#N/A</v>
      </c>
      <c r="BB77" s="21">
        <f t="shared" ca="1" si="44"/>
        <v>0</v>
      </c>
      <c r="BC77" s="21" t="e" cm="1">
        <f t="array" aca="1" ref="BC77" ca="1">INDEX($AQ77:$AS77,,MATCH($AH$2,$AQ$2:$AS$2,0))</f>
        <v>#N/A</v>
      </c>
      <c r="BD77" s="21" t="e" cm="1">
        <f t="array" aca="1" ref="BD77" ca="1">INDEX($AT77:$AV77,,MATCH($AH$2,$AT$2:$AV$2,0))</f>
        <v>#N/A</v>
      </c>
    </row>
    <row r="78" spans="1:56" outlineLevel="1" x14ac:dyDescent="0.35">
      <c r="A78">
        <v>411</v>
      </c>
      <c r="D78" s="45" t="str">
        <f t="shared" ca="1" si="31"/>
        <v/>
      </c>
      <c r="E78" s="45" t="str">
        <f t="shared" ca="1" si="32"/>
        <v/>
      </c>
      <c r="F78" s="45" t="str">
        <f t="shared" ca="1" si="33"/>
        <v/>
      </c>
      <c r="G78" s="45" t="str">
        <f t="shared" ca="1" si="34"/>
        <v/>
      </c>
      <c r="H78" s="45" t="str">
        <f t="shared" ca="1" si="35"/>
        <v/>
      </c>
      <c r="I78" s="46" t="str">
        <f t="shared" ca="1" si="36"/>
        <v/>
      </c>
      <c r="J78" s="47" t="str">
        <f t="shared" ca="1" si="37"/>
        <v/>
      </c>
      <c r="K78" s="47" t="str">
        <f t="shared" ca="1" si="38"/>
        <v/>
      </c>
      <c r="AJ78">
        <f t="shared" ca="1" si="39"/>
        <v>0</v>
      </c>
      <c r="AL78" t="s">
        <v>1792</v>
      </c>
      <c r="AM78">
        <v>6</v>
      </c>
      <c r="AN78">
        <f t="shared" ca="1" si="40"/>
        <v>600</v>
      </c>
      <c r="AO78" t="s">
        <v>588</v>
      </c>
      <c r="AP78" s="21">
        <f ca="1">INDEX(INDIRECT("'"&amp;$AL78&amp;"'!$AA:$AE"),MATCH(Sammanställning!$AO78,INDIRECT("'"&amp;$AL78&amp;"'!$AA:$AA"),0),4)</f>
        <v>0</v>
      </c>
      <c r="AQ78" s="21">
        <f>INDEX(DB!$A:$V,MATCH(Sammanställning!AQ$2&amp;Sammanställning!$AO78,DB!$U:$U,0),16)</f>
        <v>0</v>
      </c>
      <c r="AR78" s="21">
        <f>INDEX(DB!$A:$V,MATCH(Sammanställning!AR$2&amp;Sammanställning!$AO78,DB!$U:$U,0),16)</f>
        <v>0</v>
      </c>
      <c r="AS78" s="21">
        <f>INDEX(DB!$A:$V,MATCH(Sammanställning!AS$2&amp;Sammanställning!$AO78,DB!$U:$U,0),16)</f>
        <v>0</v>
      </c>
      <c r="AT78" s="21">
        <f t="shared" ca="1" si="41"/>
        <v>0</v>
      </c>
      <c r="AU78" s="21">
        <f t="shared" ca="1" si="42"/>
        <v>0</v>
      </c>
      <c r="AV78" s="21">
        <f t="shared" ca="1" si="43"/>
        <v>0</v>
      </c>
      <c r="AW78" t="e">
        <f ca="1">INDEX(DB!$A:$V,MATCH(Sammanställning!$AH$2&amp;Sammanställning!$AO78,DB!$U:$U,0),6)</f>
        <v>#N/A</v>
      </c>
      <c r="AX78" t="e">
        <f ca="1">INDEX(DB!$A:$V,MATCH(Sammanställning!$AH$2&amp;Sammanställning!$AO78,DB!$U:$U,0),7)</f>
        <v>#N/A</v>
      </c>
      <c r="AY78" t="e">
        <f ca="1">INDEX(DB!$A:$V,MATCH(Sammanställning!$AH$2&amp;Sammanställning!$AO78,DB!$U:$U,0),13)</f>
        <v>#N/A</v>
      </c>
      <c r="AZ78" t="e">
        <f ca="1">INDEX(DB!$A:$V,MATCH(Sammanställning!$AH$2&amp;Sammanställning!$AO78,DB!$U:$U,0),14)</f>
        <v>#N/A</v>
      </c>
      <c r="BA78" t="e">
        <f ca="1">INDEX(DB!$A:$V,MATCH(Sammanställning!$AH$2&amp;Sammanställning!$AO78,DB!$U:$U,0),17)</f>
        <v>#N/A</v>
      </c>
      <c r="BB78" s="21">
        <f t="shared" ca="1" si="44"/>
        <v>0</v>
      </c>
      <c r="BC78" s="21" t="e" cm="1">
        <f t="array" aca="1" ref="BC78" ca="1">INDEX($AQ78:$AS78,,MATCH($AH$2,$AQ$2:$AS$2,0))</f>
        <v>#N/A</v>
      </c>
      <c r="BD78" s="21" t="e" cm="1">
        <f t="array" aca="1" ref="BD78" ca="1">INDEX($AT78:$AV78,,MATCH($AH$2,$AT$2:$AV$2,0))</f>
        <v>#N/A</v>
      </c>
    </row>
    <row r="79" spans="1:56" outlineLevel="1" x14ac:dyDescent="0.35">
      <c r="A79">
        <v>412</v>
      </c>
      <c r="D79" s="45" t="str">
        <f t="shared" ca="1" si="31"/>
        <v/>
      </c>
      <c r="E79" s="45" t="str">
        <f t="shared" ca="1" si="32"/>
        <v/>
      </c>
      <c r="F79" s="45" t="str">
        <f t="shared" ca="1" si="33"/>
        <v/>
      </c>
      <c r="G79" s="45" t="str">
        <f t="shared" ca="1" si="34"/>
        <v/>
      </c>
      <c r="H79" s="45" t="str">
        <f t="shared" ca="1" si="35"/>
        <v/>
      </c>
      <c r="I79" s="46" t="str">
        <f t="shared" ca="1" si="36"/>
        <v/>
      </c>
      <c r="J79" s="47" t="str">
        <f t="shared" ca="1" si="37"/>
        <v/>
      </c>
      <c r="K79" s="47" t="str">
        <f t="shared" ca="1" si="38"/>
        <v/>
      </c>
      <c r="AJ79">
        <f t="shared" ca="1" si="39"/>
        <v>0</v>
      </c>
      <c r="AL79" t="s">
        <v>1792</v>
      </c>
      <c r="AM79">
        <v>6</v>
      </c>
      <c r="AN79">
        <f t="shared" ca="1" si="40"/>
        <v>600</v>
      </c>
      <c r="AO79" t="s">
        <v>591</v>
      </c>
      <c r="AP79" s="21">
        <f ca="1">INDEX(INDIRECT("'"&amp;$AL79&amp;"'!$AA:$AE"),MATCH(Sammanställning!$AO79,INDIRECT("'"&amp;$AL79&amp;"'!$AA:$AA"),0),4)</f>
        <v>0</v>
      </c>
      <c r="AQ79" s="21">
        <f>INDEX(DB!$A:$V,MATCH(Sammanställning!AQ$2&amp;Sammanställning!$AO79,DB!$U:$U,0),16)</f>
        <v>0</v>
      </c>
      <c r="AR79" s="21">
        <f>INDEX(DB!$A:$V,MATCH(Sammanställning!AR$2&amp;Sammanställning!$AO79,DB!$U:$U,0),16)</f>
        <v>0</v>
      </c>
      <c r="AS79" s="21">
        <f>INDEX(DB!$A:$V,MATCH(Sammanställning!AS$2&amp;Sammanställning!$AO79,DB!$U:$U,0),16)</f>
        <v>0</v>
      </c>
      <c r="AT79" s="21">
        <f t="shared" ca="1" si="41"/>
        <v>0</v>
      </c>
      <c r="AU79" s="21">
        <f t="shared" ca="1" si="42"/>
        <v>0</v>
      </c>
      <c r="AV79" s="21">
        <f t="shared" ca="1" si="43"/>
        <v>0</v>
      </c>
      <c r="AW79" t="e">
        <f ca="1">INDEX(DB!$A:$V,MATCH(Sammanställning!$AH$2&amp;Sammanställning!$AO79,DB!$U:$U,0),6)</f>
        <v>#N/A</v>
      </c>
      <c r="AX79" t="e">
        <f ca="1">INDEX(DB!$A:$V,MATCH(Sammanställning!$AH$2&amp;Sammanställning!$AO79,DB!$U:$U,0),7)</f>
        <v>#N/A</v>
      </c>
      <c r="AY79" t="e">
        <f ca="1">INDEX(DB!$A:$V,MATCH(Sammanställning!$AH$2&amp;Sammanställning!$AO79,DB!$U:$U,0),13)</f>
        <v>#N/A</v>
      </c>
      <c r="AZ79" t="e">
        <f ca="1">INDEX(DB!$A:$V,MATCH(Sammanställning!$AH$2&amp;Sammanställning!$AO79,DB!$U:$U,0),14)</f>
        <v>#N/A</v>
      </c>
      <c r="BA79" t="e">
        <f ca="1">INDEX(DB!$A:$V,MATCH(Sammanställning!$AH$2&amp;Sammanställning!$AO79,DB!$U:$U,0),17)</f>
        <v>#N/A</v>
      </c>
      <c r="BB79" s="21">
        <f t="shared" ca="1" si="44"/>
        <v>0</v>
      </c>
      <c r="BC79" s="21" t="e" cm="1">
        <f t="array" aca="1" ref="BC79" ca="1">INDEX($AQ79:$AS79,,MATCH($AH$2,$AQ$2:$AS$2,0))</f>
        <v>#N/A</v>
      </c>
      <c r="BD79" s="21" t="e" cm="1">
        <f t="array" aca="1" ref="BD79" ca="1">INDEX($AT79:$AV79,,MATCH($AH$2,$AT$2:$AV$2,0))</f>
        <v>#N/A</v>
      </c>
    </row>
    <row r="80" spans="1:56" outlineLevel="1" x14ac:dyDescent="0.35">
      <c r="A80">
        <v>413</v>
      </c>
      <c r="D80" s="45" t="str">
        <f t="shared" ca="1" si="31"/>
        <v/>
      </c>
      <c r="E80" s="45" t="str">
        <f t="shared" ca="1" si="32"/>
        <v/>
      </c>
      <c r="F80" s="45" t="str">
        <f t="shared" ca="1" si="33"/>
        <v/>
      </c>
      <c r="G80" s="45" t="str">
        <f t="shared" ca="1" si="34"/>
        <v/>
      </c>
      <c r="H80" s="45" t="str">
        <f t="shared" ca="1" si="35"/>
        <v/>
      </c>
      <c r="I80" s="46" t="str">
        <f t="shared" ca="1" si="36"/>
        <v/>
      </c>
      <c r="J80" s="47" t="str">
        <f t="shared" ca="1" si="37"/>
        <v/>
      </c>
      <c r="K80" s="47" t="str">
        <f t="shared" ca="1" si="38"/>
        <v/>
      </c>
      <c r="AJ80">
        <f t="shared" ca="1" si="39"/>
        <v>0</v>
      </c>
      <c r="AL80" t="s">
        <v>1792</v>
      </c>
      <c r="AM80">
        <v>6</v>
      </c>
      <c r="AN80">
        <f t="shared" ca="1" si="40"/>
        <v>600</v>
      </c>
      <c r="AO80" t="s">
        <v>594</v>
      </c>
      <c r="AP80" s="21">
        <f ca="1">INDEX(INDIRECT("'"&amp;$AL80&amp;"'!$AA:$AE"),MATCH(Sammanställning!$AO80,INDIRECT("'"&amp;$AL80&amp;"'!$AA:$AA"),0),4)</f>
        <v>0</v>
      </c>
      <c r="AQ80" s="21">
        <f>INDEX(DB!$A:$V,MATCH(Sammanställning!AQ$2&amp;Sammanställning!$AO80,DB!$U:$U,0),16)</f>
        <v>1354.6134403999999</v>
      </c>
      <c r="AR80" s="21">
        <f>INDEX(DB!$A:$V,MATCH(Sammanställning!AR$2&amp;Sammanställning!$AO80,DB!$U:$U,0),16)</f>
        <v>2006.1713100799998</v>
      </c>
      <c r="AS80" s="21">
        <f>INDEX(DB!$A:$V,MATCH(Sammanställning!AS$2&amp;Sammanställning!$AO80,DB!$U:$U,0),16)</f>
        <v>1721.8144391200001</v>
      </c>
      <c r="AT80" s="21">
        <f t="shared" ca="1" si="41"/>
        <v>0</v>
      </c>
      <c r="AU80" s="21">
        <f t="shared" ca="1" si="42"/>
        <v>0</v>
      </c>
      <c r="AV80" s="21">
        <f t="shared" ca="1" si="43"/>
        <v>0</v>
      </c>
      <c r="AW80" t="e">
        <f ca="1">INDEX(DB!$A:$V,MATCH(Sammanställning!$AH$2&amp;Sammanställning!$AO80,DB!$U:$U,0),6)</f>
        <v>#N/A</v>
      </c>
      <c r="AX80" t="e">
        <f ca="1">INDEX(DB!$A:$V,MATCH(Sammanställning!$AH$2&amp;Sammanställning!$AO80,DB!$U:$U,0),7)</f>
        <v>#N/A</v>
      </c>
      <c r="AY80" t="e">
        <f ca="1">INDEX(DB!$A:$V,MATCH(Sammanställning!$AH$2&amp;Sammanställning!$AO80,DB!$U:$U,0),13)</f>
        <v>#N/A</v>
      </c>
      <c r="AZ80" t="e">
        <f ca="1">INDEX(DB!$A:$V,MATCH(Sammanställning!$AH$2&amp;Sammanställning!$AO80,DB!$U:$U,0),14)</f>
        <v>#N/A</v>
      </c>
      <c r="BA80" t="e">
        <f ca="1">INDEX(DB!$A:$V,MATCH(Sammanställning!$AH$2&amp;Sammanställning!$AO80,DB!$U:$U,0),17)</f>
        <v>#N/A</v>
      </c>
      <c r="BB80" s="21">
        <f t="shared" ca="1" si="44"/>
        <v>0</v>
      </c>
      <c r="BC80" s="21" t="e" cm="1">
        <f t="array" aca="1" ref="BC80" ca="1">INDEX($AQ80:$AS80,,MATCH($AH$2,$AQ$2:$AS$2,0))</f>
        <v>#N/A</v>
      </c>
      <c r="BD80" s="21" t="e" cm="1">
        <f t="array" aca="1" ref="BD80" ca="1">INDEX($AT80:$AV80,,MATCH($AH$2,$AT$2:$AV$2,0))</f>
        <v>#N/A</v>
      </c>
    </row>
    <row r="81" spans="1:56" outlineLevel="1" x14ac:dyDescent="0.35">
      <c r="A81">
        <v>414</v>
      </c>
      <c r="D81" s="45" t="str">
        <f t="shared" ca="1" si="31"/>
        <v/>
      </c>
      <c r="E81" s="45" t="str">
        <f t="shared" ca="1" si="32"/>
        <v/>
      </c>
      <c r="F81" s="45" t="str">
        <f t="shared" ca="1" si="33"/>
        <v/>
      </c>
      <c r="G81" s="45" t="str">
        <f t="shared" ca="1" si="34"/>
        <v/>
      </c>
      <c r="H81" s="45" t="str">
        <f t="shared" ca="1" si="35"/>
        <v/>
      </c>
      <c r="I81" s="46" t="str">
        <f t="shared" ca="1" si="36"/>
        <v/>
      </c>
      <c r="J81" s="47" t="str">
        <f t="shared" ca="1" si="37"/>
        <v/>
      </c>
      <c r="K81" s="47" t="str">
        <f t="shared" ca="1" si="38"/>
        <v/>
      </c>
      <c r="AJ81">
        <f t="shared" ca="1" si="39"/>
        <v>0</v>
      </c>
      <c r="AL81" t="s">
        <v>1792</v>
      </c>
      <c r="AM81">
        <v>6</v>
      </c>
      <c r="AN81">
        <f t="shared" ca="1" si="40"/>
        <v>600</v>
      </c>
      <c r="AO81" t="s">
        <v>598</v>
      </c>
      <c r="AP81" s="21">
        <f ca="1">INDEX(INDIRECT("'"&amp;$AL81&amp;"'!$AA:$AE"),MATCH(Sammanställning!$AO81,INDIRECT("'"&amp;$AL81&amp;"'!$AA:$AA"),0),4)</f>
        <v>0</v>
      </c>
      <c r="AQ81" s="21">
        <f>INDEX(DB!$A:$V,MATCH(Sammanställning!AQ$2&amp;Sammanställning!$AO81,DB!$U:$U,0),16)</f>
        <v>1079.21269136</v>
      </c>
      <c r="AR81" s="21">
        <f>INDEX(DB!$A:$V,MATCH(Sammanställning!AR$2&amp;Sammanställning!$AO81,DB!$U:$U,0),16)</f>
        <v>752.31424128000003</v>
      </c>
      <c r="AS81" s="21">
        <f>INDEX(DB!$A:$V,MATCH(Sammanställning!AS$2&amp;Sammanställning!$AO81,DB!$U:$U,0),16)</f>
        <v>1448.65272056</v>
      </c>
      <c r="AT81" s="21">
        <f t="shared" ca="1" si="41"/>
        <v>0</v>
      </c>
      <c r="AU81" s="21">
        <f t="shared" ca="1" si="42"/>
        <v>0</v>
      </c>
      <c r="AV81" s="21">
        <f t="shared" ca="1" si="43"/>
        <v>0</v>
      </c>
      <c r="AW81" t="e">
        <f ca="1">INDEX(DB!$A:$V,MATCH(Sammanställning!$AH$2&amp;Sammanställning!$AO81,DB!$U:$U,0),6)</f>
        <v>#N/A</v>
      </c>
      <c r="AX81" t="e">
        <f ca="1">INDEX(DB!$A:$V,MATCH(Sammanställning!$AH$2&amp;Sammanställning!$AO81,DB!$U:$U,0),7)</f>
        <v>#N/A</v>
      </c>
      <c r="AY81" t="e">
        <f ca="1">INDEX(DB!$A:$V,MATCH(Sammanställning!$AH$2&amp;Sammanställning!$AO81,DB!$U:$U,0),13)</f>
        <v>#N/A</v>
      </c>
      <c r="AZ81" t="e">
        <f ca="1">INDEX(DB!$A:$V,MATCH(Sammanställning!$AH$2&amp;Sammanställning!$AO81,DB!$U:$U,0),14)</f>
        <v>#N/A</v>
      </c>
      <c r="BA81" t="e">
        <f ca="1">INDEX(DB!$A:$V,MATCH(Sammanställning!$AH$2&amp;Sammanställning!$AO81,DB!$U:$U,0),17)</f>
        <v>#N/A</v>
      </c>
      <c r="BB81" s="21">
        <f t="shared" ca="1" si="44"/>
        <v>0</v>
      </c>
      <c r="BC81" s="21" t="e" cm="1">
        <f t="array" aca="1" ref="BC81" ca="1">INDEX($AQ81:$AS81,,MATCH($AH$2,$AQ$2:$AS$2,0))</f>
        <v>#N/A</v>
      </c>
      <c r="BD81" s="21" t="e" cm="1">
        <f t="array" aca="1" ref="BD81" ca="1">INDEX($AT81:$AV81,,MATCH($AH$2,$AT$2:$AV$2,0))</f>
        <v>#N/A</v>
      </c>
    </row>
    <row r="82" spans="1:56" outlineLevel="1" x14ac:dyDescent="0.35">
      <c r="A82">
        <v>415</v>
      </c>
      <c r="D82" s="45" t="str">
        <f t="shared" ca="1" si="31"/>
        <v/>
      </c>
      <c r="E82" s="45" t="str">
        <f t="shared" ca="1" si="32"/>
        <v/>
      </c>
      <c r="F82" s="45" t="str">
        <f t="shared" ca="1" si="33"/>
        <v/>
      </c>
      <c r="G82" s="45" t="str">
        <f t="shared" ca="1" si="34"/>
        <v/>
      </c>
      <c r="H82" s="45" t="str">
        <f t="shared" ca="1" si="35"/>
        <v/>
      </c>
      <c r="I82" s="46" t="str">
        <f t="shared" ca="1" si="36"/>
        <v/>
      </c>
      <c r="J82" s="47" t="str">
        <f t="shared" ca="1" si="37"/>
        <v/>
      </c>
      <c r="K82" s="47" t="str">
        <f t="shared" ca="1" si="38"/>
        <v/>
      </c>
      <c r="AJ82">
        <f t="shared" ca="1" si="39"/>
        <v>0</v>
      </c>
      <c r="AL82" t="s">
        <v>1792</v>
      </c>
      <c r="AM82">
        <v>6</v>
      </c>
      <c r="AN82">
        <f t="shared" ca="1" si="40"/>
        <v>600</v>
      </c>
      <c r="AO82" t="s">
        <v>602</v>
      </c>
      <c r="AP82" s="21">
        <f ca="1">INDEX(INDIRECT("'"&amp;$AL82&amp;"'!$AA:$AE"),MATCH(Sammanställning!$AO82,INDIRECT("'"&amp;$AL82&amp;"'!$AA:$AA"),0),4)</f>
        <v>0</v>
      </c>
      <c r="AQ82" s="21">
        <f>INDEX(DB!$A:$V,MATCH(Sammanställning!AQ$2&amp;Sammanställning!$AO82,DB!$U:$U,0),16)</f>
        <v>3656.3367738399998</v>
      </c>
      <c r="AR82" s="21">
        <f>INDEX(DB!$A:$V,MATCH(Sammanställning!AR$2&amp;Sammanställning!$AO82,DB!$U:$U,0),16)</f>
        <v>1650.16546376</v>
      </c>
      <c r="AS82" s="21">
        <f>INDEX(DB!$A:$V,MATCH(Sammanställning!AS$2&amp;Sammanställning!$AO82,DB!$U:$U,0),16)</f>
        <v>1875.1880270000001</v>
      </c>
      <c r="AT82" s="21">
        <f t="shared" ca="1" si="41"/>
        <v>0</v>
      </c>
      <c r="AU82" s="21">
        <f t="shared" ca="1" si="42"/>
        <v>0</v>
      </c>
      <c r="AV82" s="21">
        <f t="shared" ca="1" si="43"/>
        <v>0</v>
      </c>
      <c r="AW82" t="e">
        <f ca="1">INDEX(DB!$A:$V,MATCH(Sammanställning!$AH$2&amp;Sammanställning!$AO82,DB!$U:$U,0),6)</f>
        <v>#N/A</v>
      </c>
      <c r="AX82" t="e">
        <f ca="1">INDEX(DB!$A:$V,MATCH(Sammanställning!$AH$2&amp;Sammanställning!$AO82,DB!$U:$U,0),7)</f>
        <v>#N/A</v>
      </c>
      <c r="AY82" t="e">
        <f ca="1">INDEX(DB!$A:$V,MATCH(Sammanställning!$AH$2&amp;Sammanställning!$AO82,DB!$U:$U,0),13)</f>
        <v>#N/A</v>
      </c>
      <c r="AZ82" t="e">
        <f ca="1">INDEX(DB!$A:$V,MATCH(Sammanställning!$AH$2&amp;Sammanställning!$AO82,DB!$U:$U,0),14)</f>
        <v>#N/A</v>
      </c>
      <c r="BA82" t="e">
        <f ca="1">INDEX(DB!$A:$V,MATCH(Sammanställning!$AH$2&amp;Sammanställning!$AO82,DB!$U:$U,0),17)</f>
        <v>#N/A</v>
      </c>
      <c r="BB82" s="21">
        <f t="shared" ca="1" si="44"/>
        <v>0</v>
      </c>
      <c r="BC82" s="21" t="e" cm="1">
        <f t="array" aca="1" ref="BC82" ca="1">INDEX($AQ82:$AS82,,MATCH($AH$2,$AQ$2:$AS$2,0))</f>
        <v>#N/A</v>
      </c>
      <c r="BD82" s="21" t="e" cm="1">
        <f t="array" aca="1" ref="BD82" ca="1">INDEX($AT82:$AV82,,MATCH($AH$2,$AT$2:$AV$2,0))</f>
        <v>#N/A</v>
      </c>
    </row>
    <row r="83" spans="1:56" outlineLevel="1" x14ac:dyDescent="0.35">
      <c r="A83">
        <v>416</v>
      </c>
      <c r="D83" s="45" t="str">
        <f t="shared" ca="1" si="31"/>
        <v/>
      </c>
      <c r="E83" s="45" t="str">
        <f t="shared" ca="1" si="32"/>
        <v/>
      </c>
      <c r="F83" s="45" t="str">
        <f t="shared" ca="1" si="33"/>
        <v/>
      </c>
      <c r="G83" s="45" t="str">
        <f t="shared" ca="1" si="34"/>
        <v/>
      </c>
      <c r="H83" s="45" t="str">
        <f t="shared" ca="1" si="35"/>
        <v/>
      </c>
      <c r="I83" s="46" t="str">
        <f t="shared" ca="1" si="36"/>
        <v/>
      </c>
      <c r="J83" s="47" t="str">
        <f t="shared" ca="1" si="37"/>
        <v/>
      </c>
      <c r="K83" s="47" t="str">
        <f t="shared" ca="1" si="38"/>
        <v/>
      </c>
      <c r="AJ83">
        <f t="shared" ca="1" si="39"/>
        <v>0</v>
      </c>
      <c r="AL83" t="s">
        <v>1792</v>
      </c>
      <c r="AM83">
        <v>6</v>
      </c>
      <c r="AN83">
        <f t="shared" ca="1" si="40"/>
        <v>600</v>
      </c>
      <c r="AO83" t="s">
        <v>22</v>
      </c>
      <c r="AP83" s="21">
        <f ca="1">INDEX(INDIRECT("'"&amp;$AL83&amp;"'!$AA:$AE"),MATCH(Sammanställning!$AO83,INDIRECT("'"&amp;$AL83&amp;"'!$AA:$AA"),0),4)</f>
        <v>0</v>
      </c>
      <c r="AQ83" s="21">
        <f>INDEX(DB!$A:$V,MATCH(Sammanställning!AQ$2&amp;Sammanställning!$AO83,DB!$U:$U,0),16)</f>
        <v>55.975762000000003</v>
      </c>
      <c r="AR83" s="21">
        <f>INDEX(DB!$A:$V,MATCH(Sammanställning!AR$2&amp;Sammanställning!$AO83,DB!$U:$U,0),16)</f>
        <v>22.390304800000003</v>
      </c>
      <c r="AS83" s="21">
        <f>INDEX(DB!$A:$V,MATCH(Sammanställning!AS$2&amp;Sammanställning!$AO83,DB!$U:$U,0),16)</f>
        <v>1.1195152400000001E-3</v>
      </c>
      <c r="AT83" s="21">
        <f t="shared" ca="1" si="41"/>
        <v>0</v>
      </c>
      <c r="AU83" s="21">
        <f t="shared" ca="1" si="42"/>
        <v>0</v>
      </c>
      <c r="AV83" s="21">
        <f t="shared" ca="1" si="43"/>
        <v>0</v>
      </c>
      <c r="AW83" t="e">
        <f ca="1">INDEX(DB!$A:$V,MATCH(Sammanställning!$AH$2&amp;Sammanställning!$AO83,DB!$U:$U,0),6)</f>
        <v>#N/A</v>
      </c>
      <c r="AX83" t="e">
        <f ca="1">INDEX(DB!$A:$V,MATCH(Sammanställning!$AH$2&amp;Sammanställning!$AO83,DB!$U:$U,0),7)</f>
        <v>#N/A</v>
      </c>
      <c r="AY83" t="e">
        <f ca="1">INDEX(DB!$A:$V,MATCH(Sammanställning!$AH$2&amp;Sammanställning!$AO83,DB!$U:$U,0),13)</f>
        <v>#N/A</v>
      </c>
      <c r="AZ83" t="e">
        <f ca="1">INDEX(DB!$A:$V,MATCH(Sammanställning!$AH$2&amp;Sammanställning!$AO83,DB!$U:$U,0),14)</f>
        <v>#N/A</v>
      </c>
      <c r="BA83" t="e">
        <f ca="1">INDEX(DB!$A:$V,MATCH(Sammanställning!$AH$2&amp;Sammanställning!$AO83,DB!$U:$U,0),17)</f>
        <v>#N/A</v>
      </c>
      <c r="BB83" s="21">
        <f t="shared" ca="1" si="44"/>
        <v>0</v>
      </c>
      <c r="BC83" s="21" t="e" cm="1">
        <f t="array" aca="1" ref="BC83" ca="1">INDEX($AQ83:$AS83,,MATCH($AH$2,$AQ$2:$AS$2,0))</f>
        <v>#N/A</v>
      </c>
      <c r="BD83" s="21" t="e" cm="1">
        <f t="array" aca="1" ref="BD83" ca="1">INDEX($AT83:$AV83,,MATCH($AH$2,$AT$2:$AV$2,0))</f>
        <v>#N/A</v>
      </c>
    </row>
    <row r="84" spans="1:56" outlineLevel="1" x14ac:dyDescent="0.35">
      <c r="A84">
        <v>417</v>
      </c>
      <c r="D84" s="45" t="str">
        <f t="shared" ca="1" si="31"/>
        <v/>
      </c>
      <c r="E84" s="45" t="str">
        <f t="shared" ca="1" si="32"/>
        <v/>
      </c>
      <c r="F84" s="45" t="str">
        <f t="shared" ca="1" si="33"/>
        <v/>
      </c>
      <c r="G84" s="45" t="str">
        <f t="shared" ca="1" si="34"/>
        <v/>
      </c>
      <c r="H84" s="45" t="str">
        <f t="shared" ca="1" si="35"/>
        <v/>
      </c>
      <c r="I84" s="46" t="str">
        <f t="shared" ca="1" si="36"/>
        <v/>
      </c>
      <c r="J84" s="47" t="str">
        <f t="shared" ca="1" si="37"/>
        <v/>
      </c>
      <c r="K84" s="47" t="str">
        <f t="shared" ca="1" si="38"/>
        <v/>
      </c>
      <c r="AJ84">
        <f t="shared" ca="1" si="39"/>
        <v>0</v>
      </c>
      <c r="AK84" t="s">
        <v>1781</v>
      </c>
      <c r="AL84" t="s">
        <v>1793</v>
      </c>
      <c r="AM84">
        <v>7</v>
      </c>
      <c r="AN84">
        <f t="shared" ca="1" si="40"/>
        <v>700</v>
      </c>
      <c r="AO84" t="s">
        <v>645</v>
      </c>
      <c r="AP84" s="21">
        <f ca="1">INDEX(INDIRECT("'"&amp;$AL84&amp;"'!$AA:$AE"),MATCH(Sammanställning!$AO84,INDIRECT("'"&amp;$AL84&amp;"'!$AA:$AA"),0),4)</f>
        <v>0</v>
      </c>
      <c r="AQ84" s="21">
        <f>INDEX(DB!$A:$V,MATCH(Sammanställning!AQ$2&amp;Sammanställning!$AO84,DB!$U:$U,0),16)</f>
        <v>25290.968786839996</v>
      </c>
      <c r="AR84" s="21">
        <f>INDEX(DB!$A:$V,MATCH(Sammanställning!AR$2&amp;Sammanställning!$AO84,DB!$U:$U,0),16)</f>
        <v>21148.762398839997</v>
      </c>
      <c r="AS84" s="21">
        <f>INDEX(DB!$A:$V,MATCH(Sammanställning!AS$2&amp;Sammanställning!$AO84,DB!$U:$U,0),16)</f>
        <v>27570.301815480001</v>
      </c>
      <c r="AT84" s="21">
        <f t="shared" ca="1" si="41"/>
        <v>0</v>
      </c>
      <c r="AU84" s="21">
        <f t="shared" ca="1" si="42"/>
        <v>0</v>
      </c>
      <c r="AV84" s="21">
        <f t="shared" ca="1" si="43"/>
        <v>0</v>
      </c>
      <c r="AW84" t="e">
        <f ca="1">INDEX(DB!$A:$V,MATCH(Sammanställning!$AH$2&amp;Sammanställning!$AO84,DB!$U:$U,0),6)</f>
        <v>#N/A</v>
      </c>
      <c r="AX84" t="e">
        <f ca="1">INDEX(DB!$A:$V,MATCH(Sammanställning!$AH$2&amp;Sammanställning!$AO84,DB!$U:$U,0),7)</f>
        <v>#N/A</v>
      </c>
      <c r="AY84" t="e">
        <f ca="1">INDEX(DB!$A:$V,MATCH(Sammanställning!$AH$2&amp;Sammanställning!$AO84,DB!$U:$U,0),13)</f>
        <v>#N/A</v>
      </c>
      <c r="AZ84" t="e">
        <f ca="1">INDEX(DB!$A:$V,MATCH(Sammanställning!$AH$2&amp;Sammanställning!$AO84,DB!$U:$U,0),14)</f>
        <v>#N/A</v>
      </c>
      <c r="BA84" t="e">
        <f ca="1">INDEX(DB!$A:$V,MATCH(Sammanställning!$AH$2&amp;Sammanställning!$AO84,DB!$U:$U,0),17)</f>
        <v>#N/A</v>
      </c>
      <c r="BB84" s="21">
        <f t="shared" ca="1" si="44"/>
        <v>0</v>
      </c>
      <c r="BC84" s="21" t="e" cm="1">
        <f t="array" aca="1" ref="BC84" ca="1">INDEX($AQ84:$AS84,,MATCH($AH$2,$AQ$2:$AS$2,0))</f>
        <v>#N/A</v>
      </c>
      <c r="BD84" s="21" t="e" cm="1">
        <f t="array" aca="1" ref="BD84" ca="1">INDEX($AT84:$AV84,,MATCH($AH$2,$AT$2:$AV$2,0))</f>
        <v>#N/A</v>
      </c>
    </row>
    <row r="85" spans="1:56" outlineLevel="1" x14ac:dyDescent="0.35">
      <c r="A85">
        <v>418</v>
      </c>
      <c r="D85" s="45" t="str">
        <f t="shared" ca="1" si="31"/>
        <v/>
      </c>
      <c r="E85" s="45" t="str">
        <f t="shared" ca="1" si="32"/>
        <v/>
      </c>
      <c r="F85" s="45" t="str">
        <f t="shared" ca="1" si="33"/>
        <v/>
      </c>
      <c r="G85" s="45" t="str">
        <f t="shared" ca="1" si="34"/>
        <v/>
      </c>
      <c r="H85" s="45" t="str">
        <f t="shared" ca="1" si="35"/>
        <v/>
      </c>
      <c r="I85" s="46" t="str">
        <f t="shared" ca="1" si="36"/>
        <v/>
      </c>
      <c r="J85" s="47" t="str">
        <f t="shared" ca="1" si="37"/>
        <v/>
      </c>
      <c r="K85" s="47" t="str">
        <f t="shared" ca="1" si="38"/>
        <v/>
      </c>
      <c r="AJ85">
        <f t="shared" ca="1" si="39"/>
        <v>0</v>
      </c>
      <c r="AL85" t="s">
        <v>1793</v>
      </c>
      <c r="AM85">
        <v>7</v>
      </c>
      <c r="AN85">
        <f t="shared" ca="1" si="40"/>
        <v>700</v>
      </c>
      <c r="AO85" t="s">
        <v>651</v>
      </c>
      <c r="AP85" s="21">
        <f ca="1">INDEX(INDIRECT("'"&amp;$AL85&amp;"'!$AA:$AE"),MATCH(Sammanställning!$AO85,INDIRECT("'"&amp;$AL85&amp;"'!$AA:$AA"),0),4)</f>
        <v>0</v>
      </c>
      <c r="AQ85" s="21">
        <f>INDEX(DB!$A:$V,MATCH(Sammanställning!AQ$2&amp;Sammanställning!$AO85,DB!$U:$U,0),16)</f>
        <v>3.8063518160000004E-2</v>
      </c>
      <c r="AR85" s="21">
        <f>INDEX(DB!$A:$V,MATCH(Sammanställning!AR$2&amp;Sammanställning!$AO85,DB!$U:$U,0),16)</f>
        <v>7.8366066800000009E-2</v>
      </c>
      <c r="AS85" s="21">
        <f>INDEX(DB!$A:$V,MATCH(Sammanställning!AS$2&amp;Sammanställning!$AO85,DB!$U:$U,0),16)</f>
        <v>5.5975762000000005E-2</v>
      </c>
      <c r="AT85" s="21">
        <f t="shared" ca="1" si="41"/>
        <v>0</v>
      </c>
      <c r="AU85" s="21">
        <f t="shared" ca="1" si="42"/>
        <v>0</v>
      </c>
      <c r="AV85" s="21">
        <f t="shared" ca="1" si="43"/>
        <v>0</v>
      </c>
      <c r="AW85" t="e">
        <f ca="1">INDEX(DB!$A:$V,MATCH(Sammanställning!$AH$2&amp;Sammanställning!$AO85,DB!$U:$U,0),6)</f>
        <v>#N/A</v>
      </c>
      <c r="AX85" t="e">
        <f ca="1">INDEX(DB!$A:$V,MATCH(Sammanställning!$AH$2&amp;Sammanställning!$AO85,DB!$U:$U,0),7)</f>
        <v>#N/A</v>
      </c>
      <c r="AY85" t="e">
        <f ca="1">INDEX(DB!$A:$V,MATCH(Sammanställning!$AH$2&amp;Sammanställning!$AO85,DB!$U:$U,0),13)</f>
        <v>#N/A</v>
      </c>
      <c r="AZ85" t="e">
        <f ca="1">INDEX(DB!$A:$V,MATCH(Sammanställning!$AH$2&amp;Sammanställning!$AO85,DB!$U:$U,0),14)</f>
        <v>#N/A</v>
      </c>
      <c r="BA85" t="e">
        <f ca="1">INDEX(DB!$A:$V,MATCH(Sammanställning!$AH$2&amp;Sammanställning!$AO85,DB!$U:$U,0),17)</f>
        <v>#N/A</v>
      </c>
      <c r="BB85" s="21">
        <f t="shared" ca="1" si="44"/>
        <v>0</v>
      </c>
      <c r="BC85" s="21" t="e" cm="1">
        <f t="array" aca="1" ref="BC85" ca="1">INDEX($AQ85:$AS85,,MATCH($AH$2,$AQ$2:$AS$2,0))</f>
        <v>#N/A</v>
      </c>
      <c r="BD85" s="21" t="e" cm="1">
        <f t="array" aca="1" ref="BD85" ca="1">INDEX($AT85:$AV85,,MATCH($AH$2,$AT$2:$AV$2,0))</f>
        <v>#N/A</v>
      </c>
    </row>
    <row r="86" spans="1:56" ht="15" thickBot="1" x14ac:dyDescent="0.4">
      <c r="A86" t="s">
        <v>1803</v>
      </c>
      <c r="D86" s="51" t="s">
        <v>1815</v>
      </c>
      <c r="E86" s="51"/>
      <c r="F86" s="51"/>
      <c r="G86" s="51"/>
      <c r="H86" s="51"/>
      <c r="I86" s="52"/>
      <c r="J86" s="53"/>
      <c r="K86" s="52">
        <f ca="1">SUM(K68:K85)</f>
        <v>0</v>
      </c>
      <c r="AJ86">
        <f t="shared" ca="1" si="39"/>
        <v>0</v>
      </c>
      <c r="AL86" t="s">
        <v>1793</v>
      </c>
      <c r="AM86">
        <v>7</v>
      </c>
      <c r="AN86">
        <f t="shared" ca="1" si="40"/>
        <v>700</v>
      </c>
      <c r="AO86" t="s">
        <v>654</v>
      </c>
      <c r="AP86" s="21">
        <f ca="1">INDEX(INDIRECT("'"&amp;$AL86&amp;"'!$AA:$AE"),MATCH(Sammanställning!$AO86,INDIRECT("'"&amp;$AL86&amp;"'!$AA:$AA"),0),4)</f>
        <v>0</v>
      </c>
      <c r="AQ86" s="21">
        <f>INDEX(DB!$A:$V,MATCH(Sammanställning!AQ$2&amp;Sammanställning!$AO86,DB!$U:$U,0),16)</f>
        <v>0.20599080415999999</v>
      </c>
      <c r="AR86" s="21">
        <f>INDEX(DB!$A:$V,MATCH(Sammanställning!AR$2&amp;Sammanställning!$AO86,DB!$U:$U,0),16)</f>
        <v>0.22390304800000002</v>
      </c>
      <c r="AS86" s="21">
        <f>INDEX(DB!$A:$V,MATCH(Sammanställning!AS$2&amp;Sammanställning!$AO86,DB!$U:$U,0),16)</f>
        <v>0.22390304800000002</v>
      </c>
      <c r="AT86" s="21">
        <f t="shared" ca="1" si="41"/>
        <v>0</v>
      </c>
      <c r="AU86" s="21">
        <f t="shared" ca="1" si="42"/>
        <v>0</v>
      </c>
      <c r="AV86" s="21">
        <f t="shared" ca="1" si="43"/>
        <v>0</v>
      </c>
      <c r="AW86" t="e">
        <f ca="1">INDEX(DB!$A:$V,MATCH(Sammanställning!$AH$2&amp;Sammanställning!$AO86,DB!$U:$U,0),6)</f>
        <v>#N/A</v>
      </c>
      <c r="AX86" t="e">
        <f ca="1">INDEX(DB!$A:$V,MATCH(Sammanställning!$AH$2&amp;Sammanställning!$AO86,DB!$U:$U,0),7)</f>
        <v>#N/A</v>
      </c>
      <c r="AY86" t="e">
        <f ca="1">INDEX(DB!$A:$V,MATCH(Sammanställning!$AH$2&amp;Sammanställning!$AO86,DB!$U:$U,0),13)</f>
        <v>#N/A</v>
      </c>
      <c r="AZ86" t="e">
        <f ca="1">INDEX(DB!$A:$V,MATCH(Sammanställning!$AH$2&amp;Sammanställning!$AO86,DB!$U:$U,0),14)</f>
        <v>#N/A</v>
      </c>
      <c r="BA86" t="e">
        <f ca="1">INDEX(DB!$A:$V,MATCH(Sammanställning!$AH$2&amp;Sammanställning!$AO86,DB!$U:$U,0),17)</f>
        <v>#N/A</v>
      </c>
      <c r="BB86" s="21">
        <f t="shared" ca="1" si="44"/>
        <v>0</v>
      </c>
      <c r="BC86" s="21" t="e" cm="1">
        <f t="array" aca="1" ref="BC86" ca="1">INDEX($AQ86:$AS86,,MATCH($AH$2,$AQ$2:$AS$2,0))</f>
        <v>#N/A</v>
      </c>
      <c r="BD86" s="21" t="e" cm="1">
        <f t="array" aca="1" ref="BD86" ca="1">INDEX($AT86:$AV86,,MATCH($AH$2,$AT$2:$AV$2,0))</f>
        <v>#N/A</v>
      </c>
    </row>
    <row r="87" spans="1:56" ht="15" thickTop="1" x14ac:dyDescent="0.35">
      <c r="AJ87">
        <f t="shared" ca="1" si="39"/>
        <v>0</v>
      </c>
      <c r="AL87" t="s">
        <v>1793</v>
      </c>
      <c r="AM87">
        <v>7</v>
      </c>
      <c r="AN87">
        <f t="shared" ca="1" si="40"/>
        <v>700</v>
      </c>
      <c r="AO87" t="s">
        <v>657</v>
      </c>
      <c r="AP87" s="21">
        <f ca="1">INDEX(INDIRECT("'"&amp;$AL87&amp;"'!$AA:$AE"),MATCH(Sammanställning!$AO87,INDIRECT("'"&amp;$AL87&amp;"'!$AA:$AA"),0),4)</f>
        <v>0</v>
      </c>
      <c r="AQ87" s="21">
        <f>INDEX(DB!$A:$V,MATCH(Sammanställning!AQ$2&amp;Sammanställning!$AO87,DB!$U:$U,0),16)</f>
        <v>4.1422063879999992E-2</v>
      </c>
      <c r="AR87" s="21">
        <f>INDEX(DB!$A:$V,MATCH(Sammanställning!AR$2&amp;Sammanställning!$AO87,DB!$U:$U,0),16)</f>
        <v>0.15673213360000002</v>
      </c>
      <c r="AS87" s="21">
        <f>INDEX(DB!$A:$V,MATCH(Sammanställning!AS$2&amp;Sammanställning!$AO87,DB!$U:$U,0),16)</f>
        <v>5.5975762000000005E-2</v>
      </c>
      <c r="AT87" s="21">
        <f t="shared" ca="1" si="41"/>
        <v>0</v>
      </c>
      <c r="AU87" s="21">
        <f t="shared" ca="1" si="42"/>
        <v>0</v>
      </c>
      <c r="AV87" s="21">
        <f t="shared" ca="1" si="43"/>
        <v>0</v>
      </c>
      <c r="AW87" t="e">
        <f ca="1">INDEX(DB!$A:$V,MATCH(Sammanställning!$AH$2&amp;Sammanställning!$AO87,DB!$U:$U,0),6)</f>
        <v>#N/A</v>
      </c>
      <c r="AX87" t="e">
        <f ca="1">INDEX(DB!$A:$V,MATCH(Sammanställning!$AH$2&amp;Sammanställning!$AO87,DB!$U:$U,0),7)</f>
        <v>#N/A</v>
      </c>
      <c r="AY87" t="e">
        <f ca="1">INDEX(DB!$A:$V,MATCH(Sammanställning!$AH$2&amp;Sammanställning!$AO87,DB!$U:$U,0),13)</f>
        <v>#N/A</v>
      </c>
      <c r="AZ87" t="e">
        <f ca="1">INDEX(DB!$A:$V,MATCH(Sammanställning!$AH$2&amp;Sammanställning!$AO87,DB!$U:$U,0),14)</f>
        <v>#N/A</v>
      </c>
      <c r="BA87" t="e">
        <f ca="1">INDEX(DB!$A:$V,MATCH(Sammanställning!$AH$2&amp;Sammanställning!$AO87,DB!$U:$U,0),17)</f>
        <v>#N/A</v>
      </c>
      <c r="BB87" s="21">
        <f t="shared" ca="1" si="44"/>
        <v>0</v>
      </c>
      <c r="BC87" s="21" t="e" cm="1">
        <f t="array" aca="1" ref="BC87" ca="1">INDEX($AQ87:$AS87,,MATCH($AH$2,$AQ$2:$AS$2,0))</f>
        <v>#N/A</v>
      </c>
      <c r="BD87" s="21" t="e" cm="1">
        <f t="array" aca="1" ref="BD87" ca="1">INDEX($AT87:$AV87,,MATCH($AH$2,$AT$2:$AV$2,0))</f>
        <v>#N/A</v>
      </c>
    </row>
    <row r="88" spans="1:56" ht="18.5" x14ac:dyDescent="0.35">
      <c r="D88" s="42" t="s">
        <v>1791</v>
      </c>
      <c r="AJ88">
        <f t="shared" ca="1" si="39"/>
        <v>0</v>
      </c>
      <c r="AL88" t="s">
        <v>1793</v>
      </c>
      <c r="AM88">
        <v>7</v>
      </c>
      <c r="AN88">
        <f t="shared" ca="1" si="40"/>
        <v>700</v>
      </c>
      <c r="AO88" t="s">
        <v>660</v>
      </c>
      <c r="AP88" s="21">
        <f ca="1">INDEX(INDIRECT("'"&amp;$AL88&amp;"'!$AA:$AE"),MATCH(Sammanställning!$AO88,INDIRECT("'"&amp;$AL88&amp;"'!$AA:$AA"),0),4)</f>
        <v>0</v>
      </c>
      <c r="AQ88" s="21">
        <f>INDEX(DB!$A:$V,MATCH(Sammanställning!AQ$2&amp;Sammanställning!$AO88,DB!$U:$U,0),16)</f>
        <v>0.22614207848000004</v>
      </c>
      <c r="AR88" s="21">
        <f>INDEX(DB!$A:$V,MATCH(Sammanställning!AR$2&amp;Sammanställning!$AO88,DB!$U:$U,0),16)</f>
        <v>0.44780609600000004</v>
      </c>
      <c r="AS88" s="21">
        <f>INDEX(DB!$A:$V,MATCH(Sammanställning!AS$2&amp;Sammanställning!$AO88,DB!$U:$U,0),16)</f>
        <v>0.22390304800000002</v>
      </c>
      <c r="AT88" s="21">
        <f t="shared" ca="1" si="41"/>
        <v>0</v>
      </c>
      <c r="AU88" s="21">
        <f t="shared" ca="1" si="42"/>
        <v>0</v>
      </c>
      <c r="AV88" s="21">
        <f t="shared" ca="1" si="43"/>
        <v>0</v>
      </c>
      <c r="AW88" t="e">
        <f ca="1">INDEX(DB!$A:$V,MATCH(Sammanställning!$AH$2&amp;Sammanställning!$AO88,DB!$U:$U,0),6)</f>
        <v>#N/A</v>
      </c>
      <c r="AX88" t="e">
        <f ca="1">INDEX(DB!$A:$V,MATCH(Sammanställning!$AH$2&amp;Sammanställning!$AO88,DB!$U:$U,0),7)</f>
        <v>#N/A</v>
      </c>
      <c r="AY88" t="e">
        <f ca="1">INDEX(DB!$A:$V,MATCH(Sammanställning!$AH$2&amp;Sammanställning!$AO88,DB!$U:$U,0),13)</f>
        <v>#N/A</v>
      </c>
      <c r="AZ88" t="e">
        <f ca="1">INDEX(DB!$A:$V,MATCH(Sammanställning!$AH$2&amp;Sammanställning!$AO88,DB!$U:$U,0),14)</f>
        <v>#N/A</v>
      </c>
      <c r="BA88" t="e">
        <f ca="1">INDEX(DB!$A:$V,MATCH(Sammanställning!$AH$2&amp;Sammanställning!$AO88,DB!$U:$U,0),17)</f>
        <v>#N/A</v>
      </c>
      <c r="BB88" s="21">
        <f t="shared" ca="1" si="44"/>
        <v>0</v>
      </c>
      <c r="BC88" s="21" t="e" cm="1">
        <f t="array" aca="1" ref="BC88" ca="1">INDEX($AQ88:$AS88,,MATCH($AH$2,$AQ$2:$AS$2,0))</f>
        <v>#N/A</v>
      </c>
      <c r="BD88" s="21" t="e" cm="1">
        <f t="array" aca="1" ref="BD88" ca="1">INDEX($AT88:$AV88,,MATCH($AH$2,$AT$2:$AV$2,0))</f>
        <v>#N/A</v>
      </c>
    </row>
    <row r="89" spans="1:56" x14ac:dyDescent="0.35">
      <c r="D89" s="35" t="s">
        <v>27</v>
      </c>
      <c r="E89" s="35" t="s">
        <v>1808</v>
      </c>
      <c r="F89" s="35" t="s">
        <v>1809</v>
      </c>
      <c r="G89" s="35" t="s">
        <v>26</v>
      </c>
      <c r="H89" s="35" t="s">
        <v>28</v>
      </c>
      <c r="I89" s="43" t="s">
        <v>3</v>
      </c>
      <c r="J89" s="44" t="s">
        <v>37</v>
      </c>
      <c r="K89" s="43" t="s">
        <v>1810</v>
      </c>
      <c r="AJ89">
        <f t="shared" ca="1" si="39"/>
        <v>0</v>
      </c>
      <c r="AL89" t="s">
        <v>1793</v>
      </c>
      <c r="AM89">
        <v>7</v>
      </c>
      <c r="AN89">
        <f t="shared" ca="1" si="40"/>
        <v>700</v>
      </c>
      <c r="AO89" t="s">
        <v>664</v>
      </c>
      <c r="AP89" s="21">
        <f ca="1">INDEX(INDIRECT("'"&amp;$AL89&amp;"'!$AA:$AE"),MATCH(Sammanställning!$AO89,INDIRECT("'"&amp;$AL89&amp;"'!$AA:$AA"),0),4)</f>
        <v>0</v>
      </c>
      <c r="AQ89" s="21">
        <f>INDEX(DB!$A:$V,MATCH(Sammanställning!AQ$2&amp;Sammanställning!$AO89,DB!$U:$U,0),16)</f>
        <v>3.8063518160000004E-2</v>
      </c>
      <c r="AR89" s="21">
        <f>INDEX(DB!$A:$V,MATCH(Sammanställning!AR$2&amp;Sammanställning!$AO89,DB!$U:$U,0),16)</f>
        <v>8.95612192E-2</v>
      </c>
      <c r="AS89" s="21">
        <f>INDEX(DB!$A:$V,MATCH(Sammanställning!AS$2&amp;Sammanställning!$AO89,DB!$U:$U,0),16)</f>
        <v>5.5975762000000005E-2</v>
      </c>
      <c r="AT89" s="21">
        <f t="shared" ca="1" si="41"/>
        <v>0</v>
      </c>
      <c r="AU89" s="21">
        <f t="shared" ca="1" si="42"/>
        <v>0</v>
      </c>
      <c r="AV89" s="21">
        <f t="shared" ca="1" si="43"/>
        <v>0</v>
      </c>
      <c r="AW89" t="e">
        <f ca="1">INDEX(DB!$A:$V,MATCH(Sammanställning!$AH$2&amp;Sammanställning!$AO89,DB!$U:$U,0),6)</f>
        <v>#N/A</v>
      </c>
      <c r="AX89" t="e">
        <f ca="1">INDEX(DB!$A:$V,MATCH(Sammanställning!$AH$2&amp;Sammanställning!$AO89,DB!$U:$U,0),7)</f>
        <v>#N/A</v>
      </c>
      <c r="AY89" t="e">
        <f ca="1">INDEX(DB!$A:$V,MATCH(Sammanställning!$AH$2&amp;Sammanställning!$AO89,DB!$U:$U,0),13)</f>
        <v>#N/A</v>
      </c>
      <c r="AZ89" t="e">
        <f ca="1">INDEX(DB!$A:$V,MATCH(Sammanställning!$AH$2&amp;Sammanställning!$AO89,DB!$U:$U,0),14)</f>
        <v>#N/A</v>
      </c>
      <c r="BA89" t="e">
        <f ca="1">INDEX(DB!$A:$V,MATCH(Sammanställning!$AH$2&amp;Sammanställning!$AO89,DB!$U:$U,0),17)</f>
        <v>#N/A</v>
      </c>
      <c r="BB89" s="21">
        <f t="shared" ca="1" si="44"/>
        <v>0</v>
      </c>
      <c r="BC89" s="21" t="e" cm="1">
        <f t="array" aca="1" ref="BC89" ca="1">INDEX($AQ89:$AS89,,MATCH($AH$2,$AQ$2:$AS$2,0))</f>
        <v>#N/A</v>
      </c>
      <c r="BD89" s="21" t="e" cm="1">
        <f t="array" aca="1" ref="BD89" ca="1">INDEX($AT89:$AV89,,MATCH($AH$2,$AT$2:$AV$2,0))</f>
        <v>#N/A</v>
      </c>
    </row>
    <row r="90" spans="1:56" outlineLevel="1" x14ac:dyDescent="0.35">
      <c r="A90">
        <v>501</v>
      </c>
      <c r="D90" s="45" t="str">
        <f t="shared" ref="D90:D99" ca="1" si="45">IFERROR(INDEX($AK:$BD,MATCH($A90,$AN:$AN,0),13),"")</f>
        <v/>
      </c>
      <c r="E90" s="45" t="str">
        <f t="shared" ref="E90:E99" ca="1" si="46">IFERROR(INDEX($AK:$BD,MATCH($A90,$AN:$AN,0),14),"")</f>
        <v/>
      </c>
      <c r="F90" s="45" t="str">
        <f t="shared" ref="F90:F99" ca="1" si="47">IFERROR(INDEX($AK:$BD,MATCH($A90,$AN:$AN,0),15),"")</f>
        <v/>
      </c>
      <c r="G90" s="45" t="str">
        <f t="shared" ref="G90:G99" ca="1" si="48">IFERROR(INDEX($AK:$BD,MATCH($A90,$AN:$AN,0),16),"")</f>
        <v/>
      </c>
      <c r="H90" s="45" t="str">
        <f t="shared" ref="H90:H99" ca="1" si="49">IFERROR(INDEX($AK:$BD,MATCH($A90,$AN:$AN,0),17),"")</f>
        <v/>
      </c>
      <c r="I90" s="46" t="str">
        <f t="shared" ref="I90:I99" ca="1" si="50">IFERROR(INDEX($AK:$BD,MATCH($A90,$AN:$AN,0),18),"")</f>
        <v/>
      </c>
      <c r="J90" s="47" t="str">
        <f t="shared" ref="J90:J99" ca="1" si="51">IFERROR(INDEX($AK:$BD,MATCH($A90,$AN:$AN,0),19),"")</f>
        <v/>
      </c>
      <c r="K90" s="47" t="str">
        <f t="shared" ref="K90:K99" ca="1" si="52">IFERROR(INDEX($AK:$BD,MATCH($A90,$AN:$AN,0),20),"")</f>
        <v/>
      </c>
      <c r="AJ90">
        <f t="shared" ca="1" si="39"/>
        <v>0</v>
      </c>
      <c r="AL90" t="s">
        <v>1793</v>
      </c>
      <c r="AM90">
        <v>7</v>
      </c>
      <c r="AN90">
        <f t="shared" ca="1" si="40"/>
        <v>700</v>
      </c>
      <c r="AO90" t="s">
        <v>667</v>
      </c>
      <c r="AP90" s="21">
        <f ca="1">INDEX(INDIRECT("'"&amp;$AL90&amp;"'!$AA:$AE"),MATCH(Sammanställning!$AO90,INDIRECT("'"&amp;$AL90&amp;"'!$AA:$AA"),0),4)</f>
        <v>0</v>
      </c>
      <c r="AQ90" s="21">
        <f>INDEX(DB!$A:$V,MATCH(Sammanställning!AQ$2&amp;Sammanställning!$AO90,DB!$U:$U,0),16)</f>
        <v>2.0599080416000001E-2</v>
      </c>
      <c r="AR90" s="21">
        <f>INDEX(DB!$A:$V,MATCH(Sammanställning!AR$2&amp;Sammanställning!$AO90,DB!$U:$U,0),16)</f>
        <v>0.23509820039999998</v>
      </c>
      <c r="AS90" s="21">
        <f>INDEX(DB!$A:$V,MATCH(Sammanställning!AS$2&amp;Sammanställning!$AO90,DB!$U:$U,0),16)</f>
        <v>0.22390304800000002</v>
      </c>
      <c r="AT90" s="21">
        <f t="shared" ca="1" si="41"/>
        <v>0</v>
      </c>
      <c r="AU90" s="21">
        <f t="shared" ca="1" si="42"/>
        <v>0</v>
      </c>
      <c r="AV90" s="21">
        <f t="shared" ca="1" si="43"/>
        <v>0</v>
      </c>
      <c r="AW90" t="e">
        <f ca="1">INDEX(DB!$A:$V,MATCH(Sammanställning!$AH$2&amp;Sammanställning!$AO90,DB!$U:$U,0),6)</f>
        <v>#N/A</v>
      </c>
      <c r="AX90" t="e">
        <f ca="1">INDEX(DB!$A:$V,MATCH(Sammanställning!$AH$2&amp;Sammanställning!$AO90,DB!$U:$U,0),7)</f>
        <v>#N/A</v>
      </c>
      <c r="AY90" t="e">
        <f ca="1">INDEX(DB!$A:$V,MATCH(Sammanställning!$AH$2&amp;Sammanställning!$AO90,DB!$U:$U,0),13)</f>
        <v>#N/A</v>
      </c>
      <c r="AZ90" t="e">
        <f ca="1">INDEX(DB!$A:$V,MATCH(Sammanställning!$AH$2&amp;Sammanställning!$AO90,DB!$U:$U,0),14)</f>
        <v>#N/A</v>
      </c>
      <c r="BA90" t="e">
        <f ca="1">INDEX(DB!$A:$V,MATCH(Sammanställning!$AH$2&amp;Sammanställning!$AO90,DB!$U:$U,0),17)</f>
        <v>#N/A</v>
      </c>
      <c r="BB90" s="21">
        <f t="shared" ca="1" si="44"/>
        <v>0</v>
      </c>
      <c r="BC90" s="21" t="e" cm="1">
        <f t="array" aca="1" ref="BC90" ca="1">INDEX($AQ90:$AS90,,MATCH($AH$2,$AQ$2:$AS$2,0))</f>
        <v>#N/A</v>
      </c>
      <c r="BD90" s="21" t="e" cm="1">
        <f t="array" aca="1" ref="BD90" ca="1">INDEX($AT90:$AV90,,MATCH($AH$2,$AT$2:$AV$2,0))</f>
        <v>#N/A</v>
      </c>
    </row>
    <row r="91" spans="1:56" outlineLevel="1" x14ac:dyDescent="0.35">
      <c r="A91">
        <v>502</v>
      </c>
      <c r="D91" s="45" t="str">
        <f t="shared" ca="1" si="45"/>
        <v/>
      </c>
      <c r="E91" s="45" t="str">
        <f t="shared" ca="1" si="46"/>
        <v/>
      </c>
      <c r="F91" s="45" t="str">
        <f t="shared" ca="1" si="47"/>
        <v/>
      </c>
      <c r="G91" s="45" t="str">
        <f t="shared" ca="1" si="48"/>
        <v/>
      </c>
      <c r="H91" s="45" t="str">
        <f t="shared" ca="1" si="49"/>
        <v/>
      </c>
      <c r="I91" s="46" t="str">
        <f t="shared" ca="1" si="50"/>
        <v/>
      </c>
      <c r="J91" s="47" t="str">
        <f t="shared" ca="1" si="51"/>
        <v/>
      </c>
      <c r="K91" s="47" t="str">
        <f t="shared" ca="1" si="52"/>
        <v/>
      </c>
      <c r="AJ91">
        <f t="shared" ca="1" si="39"/>
        <v>0</v>
      </c>
      <c r="AL91" t="s">
        <v>1793</v>
      </c>
      <c r="AM91">
        <v>7</v>
      </c>
      <c r="AN91">
        <f t="shared" ca="1" si="40"/>
        <v>700</v>
      </c>
      <c r="AO91" t="s">
        <v>670</v>
      </c>
      <c r="AP91" s="21">
        <f ca="1">INDEX(INDIRECT("'"&amp;$AL91&amp;"'!$AA:$AE"),MATCH(Sammanställning!$AO91,INDIRECT("'"&amp;$AL91&amp;"'!$AA:$AA"),0),4)</f>
        <v>0</v>
      </c>
      <c r="AQ91" s="21">
        <f>INDEX(DB!$A:$V,MATCH(Sammanställning!AQ$2&amp;Sammanställning!$AO91,DB!$U:$U,0),16)</f>
        <v>4.1422063879999992E-2</v>
      </c>
      <c r="AR91" s="21">
        <f>INDEX(DB!$A:$V,MATCH(Sammanställning!AR$2&amp;Sammanställning!$AO91,DB!$U:$U,0),16)</f>
        <v>0.1791224384</v>
      </c>
      <c r="AS91" s="21">
        <f>INDEX(DB!$A:$V,MATCH(Sammanställning!AS$2&amp;Sammanställning!$AO91,DB!$U:$U,0),16)</f>
        <v>5.5975762000000005E-2</v>
      </c>
      <c r="AT91" s="21">
        <f t="shared" ca="1" si="41"/>
        <v>0</v>
      </c>
      <c r="AU91" s="21">
        <f t="shared" ca="1" si="42"/>
        <v>0</v>
      </c>
      <c r="AV91" s="21">
        <f t="shared" ca="1" si="43"/>
        <v>0</v>
      </c>
      <c r="AW91" t="e">
        <f ca="1">INDEX(DB!$A:$V,MATCH(Sammanställning!$AH$2&amp;Sammanställning!$AO91,DB!$U:$U,0),6)</f>
        <v>#N/A</v>
      </c>
      <c r="AX91" t="e">
        <f ca="1">INDEX(DB!$A:$V,MATCH(Sammanställning!$AH$2&amp;Sammanställning!$AO91,DB!$U:$U,0),7)</f>
        <v>#N/A</v>
      </c>
      <c r="AY91" t="e">
        <f ca="1">INDEX(DB!$A:$V,MATCH(Sammanställning!$AH$2&amp;Sammanställning!$AO91,DB!$U:$U,0),13)</f>
        <v>#N/A</v>
      </c>
      <c r="AZ91" t="e">
        <f ca="1">INDEX(DB!$A:$V,MATCH(Sammanställning!$AH$2&amp;Sammanställning!$AO91,DB!$U:$U,0),14)</f>
        <v>#N/A</v>
      </c>
      <c r="BA91" t="e">
        <f ca="1">INDEX(DB!$A:$V,MATCH(Sammanställning!$AH$2&amp;Sammanställning!$AO91,DB!$U:$U,0),17)</f>
        <v>#N/A</v>
      </c>
      <c r="BB91" s="21">
        <f t="shared" ca="1" si="44"/>
        <v>0</v>
      </c>
      <c r="BC91" s="21" t="e" cm="1">
        <f t="array" aca="1" ref="BC91" ca="1">INDEX($AQ91:$AS91,,MATCH($AH$2,$AQ$2:$AS$2,0))</f>
        <v>#N/A</v>
      </c>
      <c r="BD91" s="21" t="e" cm="1">
        <f t="array" aca="1" ref="BD91" ca="1">INDEX($AT91:$AV91,,MATCH($AH$2,$AT$2:$AV$2,0))</f>
        <v>#N/A</v>
      </c>
    </row>
    <row r="92" spans="1:56" outlineLevel="1" x14ac:dyDescent="0.35">
      <c r="A92">
        <v>503</v>
      </c>
      <c r="D92" s="45" t="str">
        <f t="shared" ca="1" si="45"/>
        <v/>
      </c>
      <c r="E92" s="45" t="str">
        <f t="shared" ca="1" si="46"/>
        <v/>
      </c>
      <c r="F92" s="45" t="str">
        <f t="shared" ca="1" si="47"/>
        <v/>
      </c>
      <c r="G92" s="45" t="str">
        <f t="shared" ca="1" si="48"/>
        <v/>
      </c>
      <c r="H92" s="45" t="str">
        <f t="shared" ca="1" si="49"/>
        <v/>
      </c>
      <c r="I92" s="46" t="str">
        <f t="shared" ca="1" si="50"/>
        <v/>
      </c>
      <c r="J92" s="47" t="str">
        <f t="shared" ca="1" si="51"/>
        <v/>
      </c>
      <c r="K92" s="47" t="str">
        <f t="shared" ca="1" si="52"/>
        <v/>
      </c>
      <c r="AJ92">
        <f t="shared" ca="1" si="39"/>
        <v>0</v>
      </c>
      <c r="AL92" t="s">
        <v>1793</v>
      </c>
      <c r="AM92">
        <v>7</v>
      </c>
      <c r="AN92">
        <f t="shared" ca="1" si="40"/>
        <v>700</v>
      </c>
      <c r="AO92" t="s">
        <v>673</v>
      </c>
      <c r="AP92" s="21">
        <f ca="1">INDEX(INDIRECT("'"&amp;$AL92&amp;"'!$AA:$AE"),MATCH(Sammanställning!$AO92,INDIRECT("'"&amp;$AL92&amp;"'!$AA:$AA"),0),4)</f>
        <v>0</v>
      </c>
      <c r="AQ92" s="21">
        <f>INDEX(DB!$A:$V,MATCH(Sammanställning!AQ$2&amp;Sammanställning!$AO92,DB!$U:$U,0),16)</f>
        <v>0.22614207848000004</v>
      </c>
      <c r="AR92" s="21">
        <f>INDEX(DB!$A:$V,MATCH(Sammanställning!AR$2&amp;Sammanställning!$AO92,DB!$U:$U,0),16)</f>
        <v>0.47019640079999997</v>
      </c>
      <c r="AS92" s="21">
        <f>INDEX(DB!$A:$V,MATCH(Sammanställning!AS$2&amp;Sammanställning!$AO92,DB!$U:$U,0),16)</f>
        <v>0.22390304800000002</v>
      </c>
      <c r="AT92" s="21">
        <f t="shared" ca="1" si="41"/>
        <v>0</v>
      </c>
      <c r="AU92" s="21">
        <f t="shared" ca="1" si="42"/>
        <v>0</v>
      </c>
      <c r="AV92" s="21">
        <f t="shared" ca="1" si="43"/>
        <v>0</v>
      </c>
      <c r="AW92" t="e">
        <f ca="1">INDEX(DB!$A:$V,MATCH(Sammanställning!$AH$2&amp;Sammanställning!$AO92,DB!$U:$U,0),6)</f>
        <v>#N/A</v>
      </c>
      <c r="AX92" t="e">
        <f ca="1">INDEX(DB!$A:$V,MATCH(Sammanställning!$AH$2&amp;Sammanställning!$AO92,DB!$U:$U,0),7)</f>
        <v>#N/A</v>
      </c>
      <c r="AY92" t="e">
        <f ca="1">INDEX(DB!$A:$V,MATCH(Sammanställning!$AH$2&amp;Sammanställning!$AO92,DB!$U:$U,0),13)</f>
        <v>#N/A</v>
      </c>
      <c r="AZ92" t="e">
        <f ca="1">INDEX(DB!$A:$V,MATCH(Sammanställning!$AH$2&amp;Sammanställning!$AO92,DB!$U:$U,0),14)</f>
        <v>#N/A</v>
      </c>
      <c r="BA92" t="e">
        <f ca="1">INDEX(DB!$A:$V,MATCH(Sammanställning!$AH$2&amp;Sammanställning!$AO92,DB!$U:$U,0),17)</f>
        <v>#N/A</v>
      </c>
      <c r="BB92" s="21">
        <f t="shared" ca="1" si="44"/>
        <v>0</v>
      </c>
      <c r="BC92" s="21" t="e" cm="1">
        <f t="array" aca="1" ref="BC92" ca="1">INDEX($AQ92:$AS92,,MATCH($AH$2,$AQ$2:$AS$2,0))</f>
        <v>#N/A</v>
      </c>
      <c r="BD92" s="21" t="e" cm="1">
        <f t="array" aca="1" ref="BD92" ca="1">INDEX($AT92:$AV92,,MATCH($AH$2,$AT$2:$AV$2,0))</f>
        <v>#N/A</v>
      </c>
    </row>
    <row r="93" spans="1:56" outlineLevel="1" x14ac:dyDescent="0.35">
      <c r="A93">
        <v>504</v>
      </c>
      <c r="D93" s="45" t="str">
        <f t="shared" ca="1" si="45"/>
        <v/>
      </c>
      <c r="E93" s="45" t="str">
        <f t="shared" ca="1" si="46"/>
        <v/>
      </c>
      <c r="F93" s="45" t="str">
        <f t="shared" ca="1" si="47"/>
        <v/>
      </c>
      <c r="G93" s="45" t="str">
        <f t="shared" ca="1" si="48"/>
        <v/>
      </c>
      <c r="H93" s="45" t="str">
        <f t="shared" ca="1" si="49"/>
        <v/>
      </c>
      <c r="I93" s="46" t="str">
        <f t="shared" ca="1" si="50"/>
        <v/>
      </c>
      <c r="J93" s="47" t="str">
        <f t="shared" ca="1" si="51"/>
        <v/>
      </c>
      <c r="K93" s="47" t="str">
        <f t="shared" ca="1" si="52"/>
        <v/>
      </c>
      <c r="AJ93">
        <f t="shared" ca="1" si="39"/>
        <v>0</v>
      </c>
      <c r="AL93" t="s">
        <v>1793</v>
      </c>
      <c r="AM93">
        <v>7</v>
      </c>
      <c r="AN93">
        <f t="shared" ca="1" si="40"/>
        <v>700</v>
      </c>
      <c r="AO93" t="s">
        <v>677</v>
      </c>
      <c r="AP93" s="21">
        <f ca="1">INDEX(INDIRECT("'"&amp;$AL93&amp;"'!$AA:$AE"),MATCH(Sammanställning!$AO93,INDIRECT("'"&amp;$AL93&amp;"'!$AA:$AA"),0),4)</f>
        <v>0</v>
      </c>
      <c r="AQ93" s="21">
        <f>INDEX(DB!$A:$V,MATCH(Sammanställning!AQ$2&amp;Sammanställning!$AO93,DB!$U:$U,0),16)</f>
        <v>3.8063518160000004E-2</v>
      </c>
      <c r="AR93" s="21">
        <f>INDEX(DB!$A:$V,MATCH(Sammanställning!AR$2&amp;Sammanställning!$AO93,DB!$U:$U,0),16)</f>
        <v>0.10075637159999999</v>
      </c>
      <c r="AS93" s="21">
        <f>INDEX(DB!$A:$V,MATCH(Sammanställning!AS$2&amp;Sammanställning!$AO93,DB!$U:$U,0),16)</f>
        <v>5.5975762000000005E-2</v>
      </c>
      <c r="AT93" s="21">
        <f t="shared" ca="1" si="41"/>
        <v>0</v>
      </c>
      <c r="AU93" s="21">
        <f t="shared" ca="1" si="42"/>
        <v>0</v>
      </c>
      <c r="AV93" s="21">
        <f t="shared" ca="1" si="43"/>
        <v>0</v>
      </c>
      <c r="AW93" t="e">
        <f ca="1">INDEX(DB!$A:$V,MATCH(Sammanställning!$AH$2&amp;Sammanställning!$AO93,DB!$U:$U,0),6)</f>
        <v>#N/A</v>
      </c>
      <c r="AX93" t="e">
        <f ca="1">INDEX(DB!$A:$V,MATCH(Sammanställning!$AH$2&amp;Sammanställning!$AO93,DB!$U:$U,0),7)</f>
        <v>#N/A</v>
      </c>
      <c r="AY93" t="e">
        <f ca="1">INDEX(DB!$A:$V,MATCH(Sammanställning!$AH$2&amp;Sammanställning!$AO93,DB!$U:$U,0),13)</f>
        <v>#N/A</v>
      </c>
      <c r="AZ93" t="e">
        <f ca="1">INDEX(DB!$A:$V,MATCH(Sammanställning!$AH$2&amp;Sammanställning!$AO93,DB!$U:$U,0),14)</f>
        <v>#N/A</v>
      </c>
      <c r="BA93" t="e">
        <f ca="1">INDEX(DB!$A:$V,MATCH(Sammanställning!$AH$2&amp;Sammanställning!$AO93,DB!$U:$U,0),17)</f>
        <v>#N/A</v>
      </c>
      <c r="BB93" s="21">
        <f t="shared" ca="1" si="44"/>
        <v>0</v>
      </c>
      <c r="BC93" s="21" t="e" cm="1">
        <f t="array" aca="1" ref="BC93" ca="1">INDEX($AQ93:$AS93,,MATCH($AH$2,$AQ$2:$AS$2,0))</f>
        <v>#N/A</v>
      </c>
      <c r="BD93" s="21" t="e" cm="1">
        <f t="array" aca="1" ref="BD93" ca="1">INDEX($AT93:$AV93,,MATCH($AH$2,$AT$2:$AV$2,0))</f>
        <v>#N/A</v>
      </c>
    </row>
    <row r="94" spans="1:56" outlineLevel="1" x14ac:dyDescent="0.35">
      <c r="A94">
        <v>505</v>
      </c>
      <c r="D94" s="45" t="str">
        <f t="shared" ca="1" si="45"/>
        <v/>
      </c>
      <c r="E94" s="45" t="str">
        <f t="shared" ca="1" si="46"/>
        <v/>
      </c>
      <c r="F94" s="45" t="str">
        <f t="shared" ca="1" si="47"/>
        <v/>
      </c>
      <c r="G94" s="45" t="str">
        <f t="shared" ca="1" si="48"/>
        <v/>
      </c>
      <c r="H94" s="45" t="str">
        <f t="shared" ca="1" si="49"/>
        <v/>
      </c>
      <c r="I94" s="46" t="str">
        <f t="shared" ca="1" si="50"/>
        <v/>
      </c>
      <c r="J94" s="47" t="str">
        <f t="shared" ca="1" si="51"/>
        <v/>
      </c>
      <c r="K94" s="47" t="str">
        <f t="shared" ca="1" si="52"/>
        <v/>
      </c>
      <c r="AJ94">
        <f t="shared" ca="1" si="39"/>
        <v>0</v>
      </c>
      <c r="AL94" t="s">
        <v>1793</v>
      </c>
      <c r="AM94">
        <v>7</v>
      </c>
      <c r="AN94">
        <f t="shared" ca="1" si="40"/>
        <v>700</v>
      </c>
      <c r="AO94" t="s">
        <v>680</v>
      </c>
      <c r="AP94" s="21">
        <f ca="1">INDEX(INDIRECT("'"&amp;$AL94&amp;"'!$AA:$AE"),MATCH(Sammanställning!$AO94,INDIRECT("'"&amp;$AL94&amp;"'!$AA:$AA"),0),4)</f>
        <v>0</v>
      </c>
      <c r="AQ94" s="21">
        <f>INDEX(DB!$A:$V,MATCH(Sammanställning!AQ$2&amp;Sammanställning!$AO94,DB!$U:$U,0),16)</f>
        <v>0.20599080415999999</v>
      </c>
      <c r="AR94" s="21">
        <f>INDEX(DB!$A:$V,MATCH(Sammanställning!AR$2&amp;Sammanställning!$AO94,DB!$U:$U,0),16)</f>
        <v>0.2574885052</v>
      </c>
      <c r="AS94" s="21">
        <f>INDEX(DB!$A:$V,MATCH(Sammanställning!AS$2&amp;Sammanställning!$AO94,DB!$U:$U,0),16)</f>
        <v>0.22390304800000002</v>
      </c>
      <c r="AT94" s="21">
        <f t="shared" ca="1" si="41"/>
        <v>0</v>
      </c>
      <c r="AU94" s="21">
        <f t="shared" ca="1" si="42"/>
        <v>0</v>
      </c>
      <c r="AV94" s="21">
        <f t="shared" ca="1" si="43"/>
        <v>0</v>
      </c>
      <c r="AW94" t="e">
        <f ca="1">INDEX(DB!$A:$V,MATCH(Sammanställning!$AH$2&amp;Sammanställning!$AO94,DB!$U:$U,0),6)</f>
        <v>#N/A</v>
      </c>
      <c r="AX94" t="e">
        <f ca="1">INDEX(DB!$A:$V,MATCH(Sammanställning!$AH$2&amp;Sammanställning!$AO94,DB!$U:$U,0),7)</f>
        <v>#N/A</v>
      </c>
      <c r="AY94" t="e">
        <f ca="1">INDEX(DB!$A:$V,MATCH(Sammanställning!$AH$2&amp;Sammanställning!$AO94,DB!$U:$U,0),13)</f>
        <v>#N/A</v>
      </c>
      <c r="AZ94" t="e">
        <f ca="1">INDEX(DB!$A:$V,MATCH(Sammanställning!$AH$2&amp;Sammanställning!$AO94,DB!$U:$U,0),14)</f>
        <v>#N/A</v>
      </c>
      <c r="BA94" t="e">
        <f ca="1">INDEX(DB!$A:$V,MATCH(Sammanställning!$AH$2&amp;Sammanställning!$AO94,DB!$U:$U,0),17)</f>
        <v>#N/A</v>
      </c>
      <c r="BB94" s="21">
        <f t="shared" ca="1" si="44"/>
        <v>0</v>
      </c>
      <c r="BC94" s="21" t="e" cm="1">
        <f t="array" aca="1" ref="BC94" ca="1">INDEX($AQ94:$AS94,,MATCH($AH$2,$AQ$2:$AS$2,0))</f>
        <v>#N/A</v>
      </c>
      <c r="BD94" s="21" t="e" cm="1">
        <f t="array" aca="1" ref="BD94" ca="1">INDEX($AT94:$AV94,,MATCH($AH$2,$AT$2:$AV$2,0))</f>
        <v>#N/A</v>
      </c>
    </row>
    <row r="95" spans="1:56" outlineLevel="1" x14ac:dyDescent="0.35">
      <c r="A95">
        <v>506</v>
      </c>
      <c r="D95" s="45" t="str">
        <f t="shared" ca="1" si="45"/>
        <v/>
      </c>
      <c r="E95" s="45" t="str">
        <f t="shared" ca="1" si="46"/>
        <v/>
      </c>
      <c r="F95" s="45" t="str">
        <f t="shared" ca="1" si="47"/>
        <v/>
      </c>
      <c r="G95" s="45" t="str">
        <f t="shared" ca="1" si="48"/>
        <v/>
      </c>
      <c r="H95" s="45" t="str">
        <f t="shared" ca="1" si="49"/>
        <v/>
      </c>
      <c r="I95" s="46" t="str">
        <f t="shared" ca="1" si="50"/>
        <v/>
      </c>
      <c r="J95" s="47" t="str">
        <f t="shared" ca="1" si="51"/>
        <v/>
      </c>
      <c r="K95" s="47" t="str">
        <f t="shared" ca="1" si="52"/>
        <v/>
      </c>
      <c r="AJ95">
        <f t="shared" ca="1" si="39"/>
        <v>0</v>
      </c>
      <c r="AL95" t="s">
        <v>1793</v>
      </c>
      <c r="AM95">
        <v>7</v>
      </c>
      <c r="AN95">
        <f t="shared" ca="1" si="40"/>
        <v>700</v>
      </c>
      <c r="AO95" t="s">
        <v>683</v>
      </c>
      <c r="AP95" s="21">
        <f ca="1">INDEX(INDIRECT("'"&amp;$AL95&amp;"'!$AA:$AE"),MATCH(Sammanställning!$AO95,INDIRECT("'"&amp;$AL95&amp;"'!$AA:$AA"),0),4)</f>
        <v>0</v>
      </c>
      <c r="AQ95" s="21">
        <f>INDEX(DB!$A:$V,MATCH(Sammanställning!AQ$2&amp;Sammanställning!$AO95,DB!$U:$U,0),16)</f>
        <v>4.1422063879999992E-2</v>
      </c>
      <c r="AR95" s="21">
        <f>INDEX(DB!$A:$V,MATCH(Sammanställning!AR$2&amp;Sammanställning!$AO95,DB!$U:$U,0),16)</f>
        <v>0.20151274319999998</v>
      </c>
      <c r="AS95" s="21">
        <f>INDEX(DB!$A:$V,MATCH(Sammanställning!AS$2&amp;Sammanställning!$AO95,DB!$U:$U,0),16)</f>
        <v>5.5975762000000005E-2</v>
      </c>
      <c r="AT95" s="21">
        <f t="shared" ca="1" si="41"/>
        <v>0</v>
      </c>
      <c r="AU95" s="21">
        <f t="shared" ca="1" si="42"/>
        <v>0</v>
      </c>
      <c r="AV95" s="21">
        <f t="shared" ca="1" si="43"/>
        <v>0</v>
      </c>
      <c r="AW95" t="e">
        <f ca="1">INDEX(DB!$A:$V,MATCH(Sammanställning!$AH$2&amp;Sammanställning!$AO95,DB!$U:$U,0),6)</f>
        <v>#N/A</v>
      </c>
      <c r="AX95" t="e">
        <f ca="1">INDEX(DB!$A:$V,MATCH(Sammanställning!$AH$2&amp;Sammanställning!$AO95,DB!$U:$U,0),7)</f>
        <v>#N/A</v>
      </c>
      <c r="AY95" t="e">
        <f ca="1">INDEX(DB!$A:$V,MATCH(Sammanställning!$AH$2&amp;Sammanställning!$AO95,DB!$U:$U,0),13)</f>
        <v>#N/A</v>
      </c>
      <c r="AZ95" t="e">
        <f ca="1">INDEX(DB!$A:$V,MATCH(Sammanställning!$AH$2&amp;Sammanställning!$AO95,DB!$U:$U,0),14)</f>
        <v>#N/A</v>
      </c>
      <c r="BA95" t="e">
        <f ca="1">INDEX(DB!$A:$V,MATCH(Sammanställning!$AH$2&amp;Sammanställning!$AO95,DB!$U:$U,0),17)</f>
        <v>#N/A</v>
      </c>
      <c r="BB95" s="21">
        <f t="shared" ca="1" si="44"/>
        <v>0</v>
      </c>
      <c r="BC95" s="21" t="e" cm="1">
        <f t="array" aca="1" ref="BC95" ca="1">INDEX($AQ95:$AS95,,MATCH($AH$2,$AQ$2:$AS$2,0))</f>
        <v>#N/A</v>
      </c>
      <c r="BD95" s="21" t="e" cm="1">
        <f t="array" aca="1" ref="BD95" ca="1">INDEX($AT95:$AV95,,MATCH($AH$2,$AT$2:$AV$2,0))</f>
        <v>#N/A</v>
      </c>
    </row>
    <row r="96" spans="1:56" outlineLevel="1" x14ac:dyDescent="0.35">
      <c r="A96">
        <v>507</v>
      </c>
      <c r="D96" s="45" t="str">
        <f t="shared" ca="1" si="45"/>
        <v/>
      </c>
      <c r="E96" s="45" t="str">
        <f t="shared" ca="1" si="46"/>
        <v/>
      </c>
      <c r="F96" s="45" t="str">
        <f t="shared" ca="1" si="47"/>
        <v/>
      </c>
      <c r="G96" s="45" t="str">
        <f t="shared" ca="1" si="48"/>
        <v/>
      </c>
      <c r="H96" s="45" t="str">
        <f t="shared" ca="1" si="49"/>
        <v/>
      </c>
      <c r="I96" s="46" t="str">
        <f t="shared" ca="1" si="50"/>
        <v/>
      </c>
      <c r="J96" s="47" t="str">
        <f t="shared" ca="1" si="51"/>
        <v/>
      </c>
      <c r="K96" s="47" t="str">
        <f t="shared" ca="1" si="52"/>
        <v/>
      </c>
      <c r="AJ96">
        <f t="shared" ca="1" si="39"/>
        <v>0</v>
      </c>
      <c r="AL96" t="s">
        <v>1793</v>
      </c>
      <c r="AM96">
        <v>7</v>
      </c>
      <c r="AN96">
        <f t="shared" ca="1" si="40"/>
        <v>700</v>
      </c>
      <c r="AO96" t="s">
        <v>686</v>
      </c>
      <c r="AP96" s="21">
        <f ca="1">INDEX(INDIRECT("'"&amp;$AL96&amp;"'!$AA:$AE"),MATCH(Sammanställning!$AO96,INDIRECT("'"&amp;$AL96&amp;"'!$AA:$AA"),0),4)</f>
        <v>0</v>
      </c>
      <c r="AQ96" s="21">
        <f>INDEX(DB!$A:$V,MATCH(Sammanställning!AQ$2&amp;Sammanställning!$AO96,DB!$U:$U,0),16)</f>
        <v>0.22614207848000004</v>
      </c>
      <c r="AR96" s="21">
        <f>INDEX(DB!$A:$V,MATCH(Sammanställning!AR$2&amp;Sammanställning!$AO96,DB!$U:$U,0),16)</f>
        <v>0.51497701039999999</v>
      </c>
      <c r="AS96" s="21">
        <f>INDEX(DB!$A:$V,MATCH(Sammanställning!AS$2&amp;Sammanställning!$AO96,DB!$U:$U,0),16)</f>
        <v>0.22390304800000002</v>
      </c>
      <c r="AT96" s="21">
        <f t="shared" ca="1" si="41"/>
        <v>0</v>
      </c>
      <c r="AU96" s="21">
        <f t="shared" ca="1" si="42"/>
        <v>0</v>
      </c>
      <c r="AV96" s="21">
        <f t="shared" ca="1" si="43"/>
        <v>0</v>
      </c>
      <c r="AW96" t="e">
        <f ca="1">INDEX(DB!$A:$V,MATCH(Sammanställning!$AH$2&amp;Sammanställning!$AO96,DB!$U:$U,0),6)</f>
        <v>#N/A</v>
      </c>
      <c r="AX96" t="e">
        <f ca="1">INDEX(DB!$A:$V,MATCH(Sammanställning!$AH$2&amp;Sammanställning!$AO96,DB!$U:$U,0),7)</f>
        <v>#N/A</v>
      </c>
      <c r="AY96" t="e">
        <f ca="1">INDEX(DB!$A:$V,MATCH(Sammanställning!$AH$2&amp;Sammanställning!$AO96,DB!$U:$U,0),13)</f>
        <v>#N/A</v>
      </c>
      <c r="AZ96" t="e">
        <f ca="1">INDEX(DB!$A:$V,MATCH(Sammanställning!$AH$2&amp;Sammanställning!$AO96,DB!$U:$U,0),14)</f>
        <v>#N/A</v>
      </c>
      <c r="BA96" t="e">
        <f ca="1">INDEX(DB!$A:$V,MATCH(Sammanställning!$AH$2&amp;Sammanställning!$AO96,DB!$U:$U,0),17)</f>
        <v>#N/A</v>
      </c>
      <c r="BB96" s="21">
        <f t="shared" ca="1" si="44"/>
        <v>0</v>
      </c>
      <c r="BC96" s="21" t="e" cm="1">
        <f t="array" aca="1" ref="BC96" ca="1">INDEX($AQ96:$AS96,,MATCH($AH$2,$AQ$2:$AS$2,0))</f>
        <v>#N/A</v>
      </c>
      <c r="BD96" s="21" t="e" cm="1">
        <f t="array" aca="1" ref="BD96" ca="1">INDEX($AT96:$AV96,,MATCH($AH$2,$AT$2:$AV$2,0))</f>
        <v>#N/A</v>
      </c>
    </row>
    <row r="97" spans="1:56" outlineLevel="1" x14ac:dyDescent="0.35">
      <c r="A97">
        <v>508</v>
      </c>
      <c r="D97" s="45" t="str">
        <f t="shared" ca="1" si="45"/>
        <v/>
      </c>
      <c r="E97" s="45" t="str">
        <f t="shared" ca="1" si="46"/>
        <v/>
      </c>
      <c r="F97" s="45" t="str">
        <f t="shared" ca="1" si="47"/>
        <v/>
      </c>
      <c r="G97" s="45" t="str">
        <f t="shared" ca="1" si="48"/>
        <v/>
      </c>
      <c r="H97" s="45" t="str">
        <f t="shared" ca="1" si="49"/>
        <v/>
      </c>
      <c r="I97" s="46" t="str">
        <f t="shared" ca="1" si="50"/>
        <v/>
      </c>
      <c r="J97" s="47" t="str">
        <f t="shared" ca="1" si="51"/>
        <v/>
      </c>
      <c r="K97" s="47" t="str">
        <f t="shared" ca="1" si="52"/>
        <v/>
      </c>
      <c r="AJ97">
        <f t="shared" ca="1" si="39"/>
        <v>0</v>
      </c>
      <c r="AL97" t="s">
        <v>1793</v>
      </c>
      <c r="AM97">
        <v>7</v>
      </c>
      <c r="AN97">
        <f t="shared" ca="1" si="40"/>
        <v>700</v>
      </c>
      <c r="AO97" t="s">
        <v>690</v>
      </c>
      <c r="AP97" s="21">
        <f ca="1">INDEX(INDIRECT("'"&amp;$AL97&amp;"'!$AA:$AE"),MATCH(Sammanställning!$AO97,INDIRECT("'"&amp;$AL97&amp;"'!$AA:$AA"),0),4)</f>
        <v>0</v>
      </c>
      <c r="AQ97" s="21">
        <f>INDEX(DB!$A:$V,MATCH(Sammanställning!AQ$2&amp;Sammanställning!$AO97,DB!$U:$U,0),16)</f>
        <v>839.63643000000002</v>
      </c>
      <c r="AR97" s="21">
        <f>INDEX(DB!$A:$V,MATCH(Sammanställning!AR$2&amp;Sammanställning!$AO97,DB!$U:$U,0),16)</f>
        <v>0</v>
      </c>
      <c r="AS97" s="21">
        <f>INDEX(DB!$A:$V,MATCH(Sammanställning!AS$2&amp;Sammanställning!$AO97,DB!$U:$U,0),16)</f>
        <v>0</v>
      </c>
      <c r="AT97" s="21">
        <f t="shared" ca="1" si="41"/>
        <v>0</v>
      </c>
      <c r="AU97" s="21">
        <f t="shared" ca="1" si="42"/>
        <v>0</v>
      </c>
      <c r="AV97" s="21">
        <f t="shared" ca="1" si="43"/>
        <v>0</v>
      </c>
      <c r="AW97" t="e">
        <f ca="1">INDEX(DB!$A:$V,MATCH(Sammanställning!$AH$2&amp;Sammanställning!$AO97,DB!$U:$U,0),6)</f>
        <v>#N/A</v>
      </c>
      <c r="AX97" t="e">
        <f ca="1">INDEX(DB!$A:$V,MATCH(Sammanställning!$AH$2&amp;Sammanställning!$AO97,DB!$U:$U,0),7)</f>
        <v>#N/A</v>
      </c>
      <c r="AY97" t="e">
        <f ca="1">INDEX(DB!$A:$V,MATCH(Sammanställning!$AH$2&amp;Sammanställning!$AO97,DB!$U:$U,0),13)</f>
        <v>#N/A</v>
      </c>
      <c r="AZ97" t="e">
        <f ca="1">INDEX(DB!$A:$V,MATCH(Sammanställning!$AH$2&amp;Sammanställning!$AO97,DB!$U:$U,0),14)</f>
        <v>#N/A</v>
      </c>
      <c r="BA97" t="e">
        <f ca="1">INDEX(DB!$A:$V,MATCH(Sammanställning!$AH$2&amp;Sammanställning!$AO97,DB!$U:$U,0),17)</f>
        <v>#N/A</v>
      </c>
      <c r="BB97" s="21">
        <f t="shared" ca="1" si="44"/>
        <v>0</v>
      </c>
      <c r="BC97" s="21" t="e" cm="1">
        <f t="array" aca="1" ref="BC97" ca="1">INDEX($AQ97:$AS97,,MATCH($AH$2,$AQ$2:$AS$2,0))</f>
        <v>#N/A</v>
      </c>
      <c r="BD97" s="21" t="e" cm="1">
        <f t="array" aca="1" ref="BD97" ca="1">INDEX($AT97:$AV97,,MATCH($AH$2,$AT$2:$AV$2,0))</f>
        <v>#N/A</v>
      </c>
    </row>
    <row r="98" spans="1:56" outlineLevel="1" x14ac:dyDescent="0.35">
      <c r="A98">
        <v>509</v>
      </c>
      <c r="D98" s="45" t="str">
        <f t="shared" ca="1" si="45"/>
        <v/>
      </c>
      <c r="E98" s="45" t="str">
        <f t="shared" ca="1" si="46"/>
        <v/>
      </c>
      <c r="F98" s="45" t="str">
        <f t="shared" ca="1" si="47"/>
        <v/>
      </c>
      <c r="G98" s="45" t="str">
        <f t="shared" ca="1" si="48"/>
        <v/>
      </c>
      <c r="H98" s="45" t="str">
        <f t="shared" ca="1" si="49"/>
        <v/>
      </c>
      <c r="I98" s="46" t="str">
        <f t="shared" ca="1" si="50"/>
        <v/>
      </c>
      <c r="J98" s="47" t="str">
        <f t="shared" ca="1" si="51"/>
        <v/>
      </c>
      <c r="K98" s="47" t="str">
        <f t="shared" ca="1" si="52"/>
        <v/>
      </c>
      <c r="AJ98">
        <f t="shared" ca="1" si="39"/>
        <v>0</v>
      </c>
      <c r="AL98" t="s">
        <v>1793</v>
      </c>
      <c r="AM98">
        <v>7</v>
      </c>
      <c r="AN98">
        <f t="shared" ca="1" si="40"/>
        <v>700</v>
      </c>
      <c r="AO98" t="s">
        <v>693</v>
      </c>
      <c r="AP98" s="21">
        <f ca="1">INDEX(INDIRECT("'"&amp;$AL98&amp;"'!$AA:$AE"),MATCH(Sammanställning!$AO98,INDIRECT("'"&amp;$AL98&amp;"'!$AA:$AA"),0),4)</f>
        <v>0</v>
      </c>
      <c r="AQ98" s="21">
        <f>INDEX(DB!$A:$V,MATCH(Sammanställning!AQ$2&amp;Sammanställning!$AO98,DB!$U:$U,0),16)</f>
        <v>0</v>
      </c>
      <c r="AR98" s="21">
        <f>INDEX(DB!$A:$V,MATCH(Sammanställning!AR$2&amp;Sammanställning!$AO98,DB!$U:$U,0),16)</f>
        <v>0</v>
      </c>
      <c r="AS98" s="21">
        <f>INDEX(DB!$A:$V,MATCH(Sammanställning!AS$2&amp;Sammanställning!$AO98,DB!$U:$U,0),16)</f>
        <v>0</v>
      </c>
      <c r="AT98" s="21">
        <f t="shared" ca="1" si="41"/>
        <v>0</v>
      </c>
      <c r="AU98" s="21">
        <f t="shared" ca="1" si="42"/>
        <v>0</v>
      </c>
      <c r="AV98" s="21">
        <f t="shared" ca="1" si="43"/>
        <v>0</v>
      </c>
      <c r="AW98" t="e">
        <f ca="1">INDEX(DB!$A:$V,MATCH(Sammanställning!$AH$2&amp;Sammanställning!$AO98,DB!$U:$U,0),6)</f>
        <v>#N/A</v>
      </c>
      <c r="AX98" t="e">
        <f ca="1">INDEX(DB!$A:$V,MATCH(Sammanställning!$AH$2&amp;Sammanställning!$AO98,DB!$U:$U,0),7)</f>
        <v>#N/A</v>
      </c>
      <c r="AY98" t="e">
        <f ca="1">INDEX(DB!$A:$V,MATCH(Sammanställning!$AH$2&amp;Sammanställning!$AO98,DB!$U:$U,0),13)</f>
        <v>#N/A</v>
      </c>
      <c r="AZ98" t="e">
        <f ca="1">INDEX(DB!$A:$V,MATCH(Sammanställning!$AH$2&amp;Sammanställning!$AO98,DB!$U:$U,0),14)</f>
        <v>#N/A</v>
      </c>
      <c r="BA98" t="e">
        <f ca="1">INDEX(DB!$A:$V,MATCH(Sammanställning!$AH$2&amp;Sammanställning!$AO98,DB!$U:$U,0),17)</f>
        <v>#N/A</v>
      </c>
      <c r="BB98" s="21">
        <f t="shared" ca="1" si="44"/>
        <v>0</v>
      </c>
      <c r="BC98" s="21" t="e" cm="1">
        <f t="array" aca="1" ref="BC98" ca="1">INDEX($AQ98:$AS98,,MATCH($AH$2,$AQ$2:$AS$2,0))</f>
        <v>#N/A</v>
      </c>
      <c r="BD98" s="21" t="e" cm="1">
        <f t="array" aca="1" ref="BD98" ca="1">INDEX($AT98:$AV98,,MATCH($AH$2,$AT$2:$AV$2,0))</f>
        <v>#N/A</v>
      </c>
    </row>
    <row r="99" spans="1:56" outlineLevel="1" x14ac:dyDescent="0.35">
      <c r="A99">
        <v>510</v>
      </c>
      <c r="D99" s="45" t="str">
        <f t="shared" ca="1" si="45"/>
        <v/>
      </c>
      <c r="E99" s="45" t="str">
        <f t="shared" ca="1" si="46"/>
        <v/>
      </c>
      <c r="F99" s="45" t="str">
        <f t="shared" ca="1" si="47"/>
        <v/>
      </c>
      <c r="G99" s="45" t="str">
        <f t="shared" ca="1" si="48"/>
        <v/>
      </c>
      <c r="H99" s="45" t="str">
        <f t="shared" ca="1" si="49"/>
        <v/>
      </c>
      <c r="I99" s="46" t="str">
        <f t="shared" ca="1" si="50"/>
        <v/>
      </c>
      <c r="J99" s="47" t="str">
        <f t="shared" ca="1" si="51"/>
        <v/>
      </c>
      <c r="K99" s="47" t="str">
        <f t="shared" ca="1" si="52"/>
        <v/>
      </c>
      <c r="AJ99">
        <f t="shared" ca="1" si="39"/>
        <v>0</v>
      </c>
      <c r="AL99" t="s">
        <v>1793</v>
      </c>
      <c r="AM99">
        <v>7</v>
      </c>
      <c r="AN99">
        <f t="shared" ca="1" si="40"/>
        <v>700</v>
      </c>
      <c r="AO99" t="s">
        <v>696</v>
      </c>
      <c r="AP99" s="21">
        <f ca="1">INDEX(INDIRECT("'"&amp;$AL99&amp;"'!$AA:$AE"),MATCH(Sammanställning!$AO99,INDIRECT("'"&amp;$AL99&amp;"'!$AA:$AA"),0),4)</f>
        <v>0</v>
      </c>
      <c r="AQ99" s="21">
        <f>INDEX(DB!$A:$V,MATCH(Sammanställning!AQ$2&amp;Sammanställning!$AO99,DB!$U:$U,0),16)</f>
        <v>0</v>
      </c>
      <c r="AR99" s="21">
        <f>INDEX(DB!$A:$V,MATCH(Sammanställning!AR$2&amp;Sammanställning!$AO99,DB!$U:$U,0),16)</f>
        <v>0</v>
      </c>
      <c r="AS99" s="21">
        <f>INDEX(DB!$A:$V,MATCH(Sammanställning!AS$2&amp;Sammanställning!$AO99,DB!$U:$U,0),16)</f>
        <v>0</v>
      </c>
      <c r="AT99" s="21">
        <f t="shared" ca="1" si="41"/>
        <v>0</v>
      </c>
      <c r="AU99" s="21">
        <f t="shared" ca="1" si="42"/>
        <v>0</v>
      </c>
      <c r="AV99" s="21">
        <f t="shared" ca="1" si="43"/>
        <v>0</v>
      </c>
      <c r="AW99" t="e">
        <f ca="1">INDEX(DB!$A:$V,MATCH(Sammanställning!$AH$2&amp;Sammanställning!$AO99,DB!$U:$U,0),6)</f>
        <v>#N/A</v>
      </c>
      <c r="AX99" t="e">
        <f ca="1">INDEX(DB!$A:$V,MATCH(Sammanställning!$AH$2&amp;Sammanställning!$AO99,DB!$U:$U,0),7)</f>
        <v>#N/A</v>
      </c>
      <c r="AY99" t="e">
        <f ca="1">INDEX(DB!$A:$V,MATCH(Sammanställning!$AH$2&amp;Sammanställning!$AO99,DB!$U:$U,0),13)</f>
        <v>#N/A</v>
      </c>
      <c r="AZ99" t="e">
        <f ca="1">INDEX(DB!$A:$V,MATCH(Sammanställning!$AH$2&amp;Sammanställning!$AO99,DB!$U:$U,0),14)</f>
        <v>#N/A</v>
      </c>
      <c r="BA99" t="e">
        <f ca="1">INDEX(DB!$A:$V,MATCH(Sammanställning!$AH$2&amp;Sammanställning!$AO99,DB!$U:$U,0),17)</f>
        <v>#N/A</v>
      </c>
      <c r="BB99" s="21">
        <f t="shared" ca="1" si="44"/>
        <v>0</v>
      </c>
      <c r="BC99" s="21" t="e" cm="1">
        <f t="array" aca="1" ref="BC99" ca="1">INDEX($AQ99:$AS99,,MATCH($AH$2,$AQ$2:$AS$2,0))</f>
        <v>#N/A</v>
      </c>
      <c r="BD99" s="21" t="e" cm="1">
        <f t="array" aca="1" ref="BD99" ca="1">INDEX($AT99:$AV99,,MATCH($AH$2,$AT$2:$AV$2,0))</f>
        <v>#N/A</v>
      </c>
    </row>
    <row r="100" spans="1:56" ht="15" thickBot="1" x14ac:dyDescent="0.4">
      <c r="A100" t="s">
        <v>1803</v>
      </c>
      <c r="D100" s="51" t="s">
        <v>1815</v>
      </c>
      <c r="E100" s="51"/>
      <c r="F100" s="51"/>
      <c r="G100" s="51"/>
      <c r="H100" s="51"/>
      <c r="I100" s="52"/>
      <c r="J100" s="53"/>
      <c r="K100" s="52">
        <f ca="1">SUM(K90:K99)</f>
        <v>0</v>
      </c>
      <c r="AJ100">
        <f t="shared" ca="1" si="39"/>
        <v>0</v>
      </c>
      <c r="AL100" t="s">
        <v>1793</v>
      </c>
      <c r="AM100">
        <v>7</v>
      </c>
      <c r="AN100">
        <f t="shared" ca="1" si="40"/>
        <v>700</v>
      </c>
      <c r="AO100" t="s">
        <v>699</v>
      </c>
      <c r="AP100" s="21">
        <f ca="1">INDEX(INDIRECT("'"&amp;$AL100&amp;"'!$AA:$AE"),MATCH(Sammanställning!$AO100,INDIRECT("'"&amp;$AL100&amp;"'!$AA:$AA"),0),4)</f>
        <v>0</v>
      </c>
      <c r="AQ100" s="21">
        <f>INDEX(DB!$A:$V,MATCH(Sammanställning!AQ$2&amp;Sammanställning!$AO100,DB!$U:$U,0),16)</f>
        <v>0</v>
      </c>
      <c r="AR100" s="21">
        <f>INDEX(DB!$A:$V,MATCH(Sammanställning!AR$2&amp;Sammanställning!$AO100,DB!$U:$U,0),16)</f>
        <v>0</v>
      </c>
      <c r="AS100" s="21">
        <f>INDEX(DB!$A:$V,MATCH(Sammanställning!AS$2&amp;Sammanställning!$AO100,DB!$U:$U,0),16)</f>
        <v>4461.2682314000003</v>
      </c>
      <c r="AT100" s="21">
        <f t="shared" ca="1" si="41"/>
        <v>0</v>
      </c>
      <c r="AU100" s="21">
        <f t="shared" ca="1" si="42"/>
        <v>0</v>
      </c>
      <c r="AV100" s="21">
        <f t="shared" ca="1" si="43"/>
        <v>0</v>
      </c>
      <c r="AW100" t="e">
        <f ca="1">INDEX(DB!$A:$V,MATCH(Sammanställning!$AH$2&amp;Sammanställning!$AO100,DB!$U:$U,0),6)</f>
        <v>#N/A</v>
      </c>
      <c r="AX100" t="e">
        <f ca="1">INDEX(DB!$A:$V,MATCH(Sammanställning!$AH$2&amp;Sammanställning!$AO100,DB!$U:$U,0),7)</f>
        <v>#N/A</v>
      </c>
      <c r="AY100" t="e">
        <f ca="1">INDEX(DB!$A:$V,MATCH(Sammanställning!$AH$2&amp;Sammanställning!$AO100,DB!$U:$U,0),13)</f>
        <v>#N/A</v>
      </c>
      <c r="AZ100" t="e">
        <f ca="1">INDEX(DB!$A:$V,MATCH(Sammanställning!$AH$2&amp;Sammanställning!$AO100,DB!$U:$U,0),14)</f>
        <v>#N/A</v>
      </c>
      <c r="BA100" t="e">
        <f ca="1">INDEX(DB!$A:$V,MATCH(Sammanställning!$AH$2&amp;Sammanställning!$AO100,DB!$U:$U,0),17)</f>
        <v>#N/A</v>
      </c>
      <c r="BB100" s="21">
        <f t="shared" ca="1" si="44"/>
        <v>0</v>
      </c>
      <c r="BC100" s="21" t="e" cm="1">
        <f t="array" aca="1" ref="BC100" ca="1">INDEX($AQ100:$AS100,,MATCH($AH$2,$AQ$2:$AS$2,0))</f>
        <v>#N/A</v>
      </c>
      <c r="BD100" s="21" t="e" cm="1">
        <f t="array" aca="1" ref="BD100" ca="1">INDEX($AT100:$AV100,,MATCH($AH$2,$AT$2:$AV$2,0))</f>
        <v>#N/A</v>
      </c>
    </row>
    <row r="101" spans="1:56" ht="15" thickTop="1" x14ac:dyDescent="0.35">
      <c r="AJ101">
        <f t="shared" ca="1" si="39"/>
        <v>0</v>
      </c>
      <c r="AL101" t="s">
        <v>1793</v>
      </c>
      <c r="AM101">
        <v>7</v>
      </c>
      <c r="AN101">
        <f t="shared" ca="1" si="40"/>
        <v>700</v>
      </c>
      <c r="AO101" t="s">
        <v>705</v>
      </c>
      <c r="AP101" s="21">
        <f ca="1">INDEX(INDIRECT("'"&amp;$AL101&amp;"'!$AA:$AE"),MATCH(Sammanställning!$AO101,INDIRECT("'"&amp;$AL101&amp;"'!$AA:$AA"),0),4)</f>
        <v>0</v>
      </c>
      <c r="AQ101" s="21">
        <f>INDEX(DB!$A:$V,MATCH(Sammanställning!AQ$2&amp;Sammanställning!$AO101,DB!$U:$U,0),16)</f>
        <v>2024.08355392</v>
      </c>
      <c r="AR101" s="21">
        <f>INDEX(DB!$A:$V,MATCH(Sammanställning!AR$2&amp;Sammanställning!$AO101,DB!$U:$U,0),16)</f>
        <v>2467.4115889600002</v>
      </c>
      <c r="AS101" s="21">
        <f>INDEX(DB!$A:$V,MATCH(Sammanställning!AS$2&amp;Sammanställning!$AO101,DB!$U:$U,0),16)</f>
        <v>696.33847927999989</v>
      </c>
      <c r="AT101" s="21">
        <f t="shared" ca="1" si="41"/>
        <v>0</v>
      </c>
      <c r="AU101" s="21">
        <f t="shared" ca="1" si="42"/>
        <v>0</v>
      </c>
      <c r="AV101" s="21">
        <f t="shared" ca="1" si="43"/>
        <v>0</v>
      </c>
      <c r="AW101" t="e">
        <f ca="1">INDEX(DB!$A:$V,MATCH(Sammanställning!$AH$2&amp;Sammanställning!$AO101,DB!$U:$U,0),6)</f>
        <v>#N/A</v>
      </c>
      <c r="AX101" t="e">
        <f ca="1">INDEX(DB!$A:$V,MATCH(Sammanställning!$AH$2&amp;Sammanställning!$AO101,DB!$U:$U,0),7)</f>
        <v>#N/A</v>
      </c>
      <c r="AY101" t="e">
        <f ca="1">INDEX(DB!$A:$V,MATCH(Sammanställning!$AH$2&amp;Sammanställning!$AO101,DB!$U:$U,0),13)</f>
        <v>#N/A</v>
      </c>
      <c r="AZ101" t="e">
        <f ca="1">INDEX(DB!$A:$V,MATCH(Sammanställning!$AH$2&amp;Sammanställning!$AO101,DB!$U:$U,0),14)</f>
        <v>#N/A</v>
      </c>
      <c r="BA101" t="e">
        <f ca="1">INDEX(DB!$A:$V,MATCH(Sammanställning!$AH$2&amp;Sammanställning!$AO101,DB!$U:$U,0),17)</f>
        <v>#N/A</v>
      </c>
      <c r="BB101" s="21">
        <f t="shared" ca="1" si="44"/>
        <v>0</v>
      </c>
      <c r="BC101" s="21" t="e" cm="1">
        <f t="array" aca="1" ref="BC101" ca="1">INDEX($AQ101:$AS101,,MATCH($AH$2,$AQ$2:$AS$2,0))</f>
        <v>#N/A</v>
      </c>
      <c r="BD101" s="21" t="e" cm="1">
        <f t="array" aca="1" ref="BD101" ca="1">INDEX($AT101:$AV101,,MATCH($AH$2,$AT$2:$AV$2,0))</f>
        <v>#N/A</v>
      </c>
    </row>
    <row r="102" spans="1:56" ht="18.5" x14ac:dyDescent="0.35">
      <c r="D102" s="42" t="s">
        <v>1792</v>
      </c>
      <c r="AJ102">
        <f t="shared" ca="1" si="39"/>
        <v>0</v>
      </c>
      <c r="AL102" t="s">
        <v>1793</v>
      </c>
      <c r="AM102">
        <v>7</v>
      </c>
      <c r="AN102">
        <f t="shared" ca="1" si="40"/>
        <v>700</v>
      </c>
      <c r="AO102" t="s">
        <v>711</v>
      </c>
      <c r="AP102" s="21">
        <f ca="1">INDEX(INDIRECT("'"&amp;$AL102&amp;"'!$AA:$AE"),MATCH(Sammanställning!$AO102,INDIRECT("'"&amp;$AL102&amp;"'!$AA:$AA"),0),4)</f>
        <v>0</v>
      </c>
      <c r="AQ102" s="21">
        <f>INDEX(DB!$A:$V,MATCH(Sammanställning!AQ$2&amp;Sammanställning!$AO102,DB!$U:$U,0),16)</f>
        <v>1868.47093556</v>
      </c>
      <c r="AR102" s="21">
        <f>INDEX(DB!$A:$V,MATCH(Sammanställning!AR$2&amp;Sammanställning!$AO102,DB!$U:$U,0),16)</f>
        <v>3614.9147099599995</v>
      </c>
      <c r="AS102" s="21">
        <f>INDEX(DB!$A:$V,MATCH(Sammanställning!AS$2&amp;Sammanställning!$AO102,DB!$U:$U,0),16)</f>
        <v>694.09944880000012</v>
      </c>
      <c r="AT102" s="21">
        <f t="shared" ca="1" si="41"/>
        <v>0</v>
      </c>
      <c r="AU102" s="21">
        <f t="shared" ca="1" si="42"/>
        <v>0</v>
      </c>
      <c r="AV102" s="21">
        <f t="shared" ca="1" si="43"/>
        <v>0</v>
      </c>
      <c r="AW102" t="e">
        <f ca="1">INDEX(DB!$A:$V,MATCH(Sammanställning!$AH$2&amp;Sammanställning!$AO102,DB!$U:$U,0),6)</f>
        <v>#N/A</v>
      </c>
      <c r="AX102" t="e">
        <f ca="1">INDEX(DB!$A:$V,MATCH(Sammanställning!$AH$2&amp;Sammanställning!$AO102,DB!$U:$U,0),7)</f>
        <v>#N/A</v>
      </c>
      <c r="AY102" t="e">
        <f ca="1">INDEX(DB!$A:$V,MATCH(Sammanställning!$AH$2&amp;Sammanställning!$AO102,DB!$U:$U,0),13)</f>
        <v>#N/A</v>
      </c>
      <c r="AZ102" t="e">
        <f ca="1">INDEX(DB!$A:$V,MATCH(Sammanställning!$AH$2&amp;Sammanställning!$AO102,DB!$U:$U,0),14)</f>
        <v>#N/A</v>
      </c>
      <c r="BA102" t="e">
        <f ca="1">INDEX(DB!$A:$V,MATCH(Sammanställning!$AH$2&amp;Sammanställning!$AO102,DB!$U:$U,0),17)</f>
        <v>#N/A</v>
      </c>
      <c r="BB102" s="21">
        <f t="shared" ca="1" si="44"/>
        <v>0</v>
      </c>
      <c r="BC102" s="21" t="e" cm="1">
        <f t="array" aca="1" ref="BC102" ca="1">INDEX($AQ102:$AS102,,MATCH($AH$2,$AQ$2:$AS$2,0))</f>
        <v>#N/A</v>
      </c>
      <c r="BD102" s="21" t="e" cm="1">
        <f t="array" aca="1" ref="BD102" ca="1">INDEX($AT102:$AV102,,MATCH($AH$2,$AT$2:$AV$2,0))</f>
        <v>#N/A</v>
      </c>
    </row>
    <row r="103" spans="1:56" x14ac:dyDescent="0.35">
      <c r="D103" s="35" t="s">
        <v>27</v>
      </c>
      <c r="E103" s="35" t="s">
        <v>1808</v>
      </c>
      <c r="F103" s="35" t="s">
        <v>1809</v>
      </c>
      <c r="G103" s="35" t="s">
        <v>26</v>
      </c>
      <c r="H103" s="35" t="s">
        <v>28</v>
      </c>
      <c r="I103" s="43" t="s">
        <v>3</v>
      </c>
      <c r="J103" s="44" t="s">
        <v>37</v>
      </c>
      <c r="K103" s="43" t="s">
        <v>1810</v>
      </c>
      <c r="AJ103">
        <f t="shared" ca="1" si="39"/>
        <v>0</v>
      </c>
      <c r="AL103" t="s">
        <v>1793</v>
      </c>
      <c r="AM103">
        <v>7</v>
      </c>
      <c r="AN103">
        <f t="shared" ca="1" si="40"/>
        <v>700</v>
      </c>
      <c r="AO103" t="s">
        <v>715</v>
      </c>
      <c r="AP103" s="21">
        <f ca="1">INDEX(INDIRECT("'"&amp;$AL103&amp;"'!$AA:$AE"),MATCH(Sammanställning!$AO103,INDIRECT("'"&amp;$AL103&amp;"'!$AA:$AA"),0),4)</f>
        <v>0</v>
      </c>
      <c r="AQ103" s="21">
        <f>INDEX(DB!$A:$V,MATCH(Sammanställning!AQ$2&amp;Sammanställning!$AO103,DB!$U:$U,0),16)</f>
        <v>0</v>
      </c>
      <c r="AR103" s="21">
        <f>INDEX(DB!$A:$V,MATCH(Sammanställning!AR$2&amp;Sammanställning!$AO103,DB!$U:$U,0),16)</f>
        <v>0</v>
      </c>
      <c r="AS103" s="21">
        <f>INDEX(DB!$A:$V,MATCH(Sammanställning!AS$2&amp;Sammanställning!$AO103,DB!$U:$U,0),16)</f>
        <v>0</v>
      </c>
      <c r="AT103" s="21">
        <f t="shared" ca="1" si="41"/>
        <v>0</v>
      </c>
      <c r="AU103" s="21">
        <f t="shared" ca="1" si="42"/>
        <v>0</v>
      </c>
      <c r="AV103" s="21">
        <f t="shared" ca="1" si="43"/>
        <v>0</v>
      </c>
      <c r="AW103" t="e">
        <f ca="1">INDEX(DB!$A:$V,MATCH(Sammanställning!$AH$2&amp;Sammanställning!$AO103,DB!$U:$U,0),6)</f>
        <v>#N/A</v>
      </c>
      <c r="AX103" t="e">
        <f ca="1">INDEX(DB!$A:$V,MATCH(Sammanställning!$AH$2&amp;Sammanställning!$AO103,DB!$U:$U,0),7)</f>
        <v>#N/A</v>
      </c>
      <c r="AY103" t="e">
        <f ca="1">INDEX(DB!$A:$V,MATCH(Sammanställning!$AH$2&amp;Sammanställning!$AO103,DB!$U:$U,0),13)</f>
        <v>#N/A</v>
      </c>
      <c r="AZ103" t="e">
        <f ca="1">INDEX(DB!$A:$V,MATCH(Sammanställning!$AH$2&amp;Sammanställning!$AO103,DB!$U:$U,0),14)</f>
        <v>#N/A</v>
      </c>
      <c r="BA103" t="e">
        <f ca="1">INDEX(DB!$A:$V,MATCH(Sammanställning!$AH$2&amp;Sammanställning!$AO103,DB!$U:$U,0),17)</f>
        <v>#N/A</v>
      </c>
      <c r="BB103" s="21">
        <f t="shared" ca="1" si="44"/>
        <v>0</v>
      </c>
      <c r="BC103" s="21" t="e" cm="1">
        <f t="array" aca="1" ref="BC103" ca="1">INDEX($AQ103:$AS103,,MATCH($AH$2,$AQ$2:$AS$2,0))</f>
        <v>#N/A</v>
      </c>
      <c r="BD103" s="21" t="e" cm="1">
        <f t="array" aca="1" ref="BD103" ca="1">INDEX($AT103:$AV103,,MATCH($AH$2,$AT$2:$AV$2,0))</f>
        <v>#N/A</v>
      </c>
    </row>
    <row r="104" spans="1:56" outlineLevel="1" x14ac:dyDescent="0.35">
      <c r="A104">
        <v>601</v>
      </c>
      <c r="D104" s="45" t="str">
        <f t="shared" ref="D104:D117" ca="1" si="53">IFERROR(INDEX($AK:$BD,MATCH($A104,$AN:$AN,0),13),"")</f>
        <v/>
      </c>
      <c r="E104" s="45" t="str">
        <f t="shared" ref="E104:E117" ca="1" si="54">IFERROR(INDEX($AK:$BD,MATCH($A104,$AN:$AN,0),14),"")</f>
        <v/>
      </c>
      <c r="F104" s="45" t="str">
        <f t="shared" ref="F104:F117" ca="1" si="55">IFERROR(INDEX($AK:$BD,MATCH($A104,$AN:$AN,0),15),"")</f>
        <v/>
      </c>
      <c r="G104" s="45" t="str">
        <f t="shared" ref="G104:G117" ca="1" si="56">IFERROR(INDEX($AK:$BD,MATCH($A104,$AN:$AN,0),16),"")</f>
        <v/>
      </c>
      <c r="H104" s="45" t="str">
        <f t="shared" ref="H104:H117" ca="1" si="57">IFERROR(INDEX($AK:$BD,MATCH($A104,$AN:$AN,0),17),"")</f>
        <v/>
      </c>
      <c r="I104" s="46" t="str">
        <f t="shared" ref="I104:I117" ca="1" si="58">IFERROR(INDEX($AK:$BD,MATCH($A104,$AN:$AN,0),18),"")</f>
        <v/>
      </c>
      <c r="J104" s="47" t="str">
        <f t="shared" ref="J104:J117" ca="1" si="59">IFERROR(INDEX($AK:$BD,MATCH($A104,$AN:$AN,0),19),"")</f>
        <v/>
      </c>
      <c r="K104" s="47" t="str">
        <f t="shared" ref="K104:K117" ca="1" si="60">IFERROR(INDEX($AK:$BD,MATCH($A104,$AN:$AN,0),20),"")</f>
        <v/>
      </c>
      <c r="AJ104">
        <f t="shared" ca="1" si="39"/>
        <v>0</v>
      </c>
      <c r="AL104" t="s">
        <v>1793</v>
      </c>
      <c r="AM104">
        <v>7</v>
      </c>
      <c r="AN104">
        <f t="shared" ca="1" si="40"/>
        <v>700</v>
      </c>
      <c r="AO104" t="s">
        <v>718</v>
      </c>
      <c r="AP104" s="21">
        <f ca="1">INDEX(INDIRECT("'"&amp;$AL104&amp;"'!$AA:$AE"),MATCH(Sammanställning!$AO104,INDIRECT("'"&amp;$AL104&amp;"'!$AA:$AA"),0),4)</f>
        <v>0</v>
      </c>
      <c r="AQ104" s="21">
        <f>INDEX(DB!$A:$V,MATCH(Sammanställning!AQ$2&amp;Sammanställning!$AO104,DB!$U:$U,0),16)</f>
        <v>123.14667639999999</v>
      </c>
      <c r="AR104" s="21">
        <f>INDEX(DB!$A:$V,MATCH(Sammanställning!AR$2&amp;Sammanställning!$AO104,DB!$U:$U,0),16)</f>
        <v>4023.5377725600001</v>
      </c>
      <c r="AS104" s="21">
        <f>INDEX(DB!$A:$V,MATCH(Sammanställning!AS$2&amp;Sammanställning!$AO104,DB!$U:$U,0),16)</f>
        <v>0</v>
      </c>
      <c r="AT104" s="21">
        <f t="shared" ca="1" si="41"/>
        <v>0</v>
      </c>
      <c r="AU104" s="21">
        <f t="shared" ca="1" si="42"/>
        <v>0</v>
      </c>
      <c r="AV104" s="21">
        <f t="shared" ca="1" si="43"/>
        <v>0</v>
      </c>
      <c r="AW104" t="e">
        <f ca="1">INDEX(DB!$A:$V,MATCH(Sammanställning!$AH$2&amp;Sammanställning!$AO104,DB!$U:$U,0),6)</f>
        <v>#N/A</v>
      </c>
      <c r="AX104" t="e">
        <f ca="1">INDEX(DB!$A:$V,MATCH(Sammanställning!$AH$2&amp;Sammanställning!$AO104,DB!$U:$U,0),7)</f>
        <v>#N/A</v>
      </c>
      <c r="AY104" t="e">
        <f ca="1">INDEX(DB!$A:$V,MATCH(Sammanställning!$AH$2&amp;Sammanställning!$AO104,DB!$U:$U,0),13)</f>
        <v>#N/A</v>
      </c>
      <c r="AZ104" t="e">
        <f ca="1">INDEX(DB!$A:$V,MATCH(Sammanställning!$AH$2&amp;Sammanställning!$AO104,DB!$U:$U,0),14)</f>
        <v>#N/A</v>
      </c>
      <c r="BA104" t="e">
        <f ca="1">INDEX(DB!$A:$V,MATCH(Sammanställning!$AH$2&amp;Sammanställning!$AO104,DB!$U:$U,0),17)</f>
        <v>#N/A</v>
      </c>
      <c r="BB104" s="21">
        <f t="shared" ca="1" si="44"/>
        <v>0</v>
      </c>
      <c r="BC104" s="21" t="e" cm="1">
        <f t="array" aca="1" ref="BC104" ca="1">INDEX($AQ104:$AS104,,MATCH($AH$2,$AQ$2:$AS$2,0))</f>
        <v>#N/A</v>
      </c>
      <c r="BD104" s="21" t="e" cm="1">
        <f t="array" aca="1" ref="BD104" ca="1">INDEX($AT104:$AV104,,MATCH($AH$2,$AT$2:$AV$2,0))</f>
        <v>#N/A</v>
      </c>
    </row>
    <row r="105" spans="1:56" outlineLevel="1" x14ac:dyDescent="0.35">
      <c r="A105">
        <v>602</v>
      </c>
      <c r="D105" s="45" t="str">
        <f t="shared" ca="1" si="53"/>
        <v/>
      </c>
      <c r="E105" s="45" t="str">
        <f t="shared" ca="1" si="54"/>
        <v/>
      </c>
      <c r="F105" s="45" t="str">
        <f t="shared" ca="1" si="55"/>
        <v/>
      </c>
      <c r="G105" s="45" t="str">
        <f t="shared" ca="1" si="56"/>
        <v/>
      </c>
      <c r="H105" s="45" t="str">
        <f t="shared" ca="1" si="57"/>
        <v/>
      </c>
      <c r="I105" s="46" t="str">
        <f t="shared" ca="1" si="58"/>
        <v/>
      </c>
      <c r="J105" s="47" t="str">
        <f t="shared" ca="1" si="59"/>
        <v/>
      </c>
      <c r="K105" s="47" t="str">
        <f t="shared" ca="1" si="60"/>
        <v/>
      </c>
      <c r="AJ105">
        <f t="shared" ca="1" si="39"/>
        <v>0</v>
      </c>
      <c r="AL105" t="s">
        <v>1793</v>
      </c>
      <c r="AM105">
        <v>7</v>
      </c>
      <c r="AN105">
        <f t="shared" ca="1" si="40"/>
        <v>700</v>
      </c>
      <c r="AO105" t="s">
        <v>722</v>
      </c>
      <c r="AP105" s="21">
        <f ca="1">INDEX(INDIRECT("'"&amp;$AL105&amp;"'!$AA:$AE"),MATCH(Sammanställning!$AO105,INDIRECT("'"&amp;$AL105&amp;"'!$AA:$AA"),0),4)</f>
        <v>0</v>
      </c>
      <c r="AQ105" s="21">
        <f>INDEX(DB!$A:$V,MATCH(Sammanställning!AQ$2&amp;Sammanställning!$AO105,DB!$U:$U,0),16)</f>
        <v>7769.4357656000002</v>
      </c>
      <c r="AR105" s="21">
        <f>INDEX(DB!$A:$V,MATCH(Sammanställning!AR$2&amp;Sammanställning!$AO105,DB!$U:$U,0),16)</f>
        <v>5143.0530125599998</v>
      </c>
      <c r="AS105" s="21">
        <f>INDEX(DB!$A:$V,MATCH(Sammanställning!AS$2&amp;Sammanställning!$AO105,DB!$U:$U,0),16)</f>
        <v>0</v>
      </c>
      <c r="AT105" s="21">
        <f t="shared" ca="1" si="41"/>
        <v>0</v>
      </c>
      <c r="AU105" s="21">
        <f t="shared" ca="1" si="42"/>
        <v>0</v>
      </c>
      <c r="AV105" s="21">
        <f t="shared" ca="1" si="43"/>
        <v>0</v>
      </c>
      <c r="AW105" t="e">
        <f ca="1">INDEX(DB!$A:$V,MATCH(Sammanställning!$AH$2&amp;Sammanställning!$AO105,DB!$U:$U,0),6)</f>
        <v>#N/A</v>
      </c>
      <c r="AX105" t="e">
        <f ca="1">INDEX(DB!$A:$V,MATCH(Sammanställning!$AH$2&amp;Sammanställning!$AO105,DB!$U:$U,0),7)</f>
        <v>#N/A</v>
      </c>
      <c r="AY105" t="e">
        <f ca="1">INDEX(DB!$A:$V,MATCH(Sammanställning!$AH$2&amp;Sammanställning!$AO105,DB!$U:$U,0),13)</f>
        <v>#N/A</v>
      </c>
      <c r="AZ105" t="e">
        <f ca="1">INDEX(DB!$A:$V,MATCH(Sammanställning!$AH$2&amp;Sammanställning!$AO105,DB!$U:$U,0),14)</f>
        <v>#N/A</v>
      </c>
      <c r="BA105" t="e">
        <f ca="1">INDEX(DB!$A:$V,MATCH(Sammanställning!$AH$2&amp;Sammanställning!$AO105,DB!$U:$U,0),17)</f>
        <v>#N/A</v>
      </c>
      <c r="BB105" s="21">
        <f t="shared" ca="1" si="44"/>
        <v>0</v>
      </c>
      <c r="BC105" s="21" t="e" cm="1">
        <f t="array" aca="1" ref="BC105" ca="1">INDEX($AQ105:$AS105,,MATCH($AH$2,$AQ$2:$AS$2,0))</f>
        <v>#N/A</v>
      </c>
      <c r="BD105" s="21" t="e" cm="1">
        <f t="array" aca="1" ref="BD105" ca="1">INDEX($AT105:$AV105,,MATCH($AH$2,$AT$2:$AV$2,0))</f>
        <v>#N/A</v>
      </c>
    </row>
    <row r="106" spans="1:56" outlineLevel="1" x14ac:dyDescent="0.35">
      <c r="A106">
        <v>603</v>
      </c>
      <c r="D106" s="45" t="str">
        <f t="shared" ca="1" si="53"/>
        <v/>
      </c>
      <c r="E106" s="45" t="str">
        <f t="shared" ca="1" si="54"/>
        <v/>
      </c>
      <c r="F106" s="45" t="str">
        <f t="shared" ca="1" si="55"/>
        <v/>
      </c>
      <c r="G106" s="45" t="str">
        <f t="shared" ca="1" si="56"/>
        <v/>
      </c>
      <c r="H106" s="45" t="str">
        <f t="shared" ca="1" si="57"/>
        <v/>
      </c>
      <c r="I106" s="46" t="str">
        <f t="shared" ca="1" si="58"/>
        <v/>
      </c>
      <c r="J106" s="47" t="str">
        <f t="shared" ca="1" si="59"/>
        <v/>
      </c>
      <c r="K106" s="47" t="str">
        <f t="shared" ca="1" si="60"/>
        <v/>
      </c>
      <c r="AJ106">
        <f t="shared" ca="1" si="39"/>
        <v>0</v>
      </c>
      <c r="AL106" t="s">
        <v>1793</v>
      </c>
      <c r="AM106">
        <v>7</v>
      </c>
      <c r="AN106">
        <f t="shared" ca="1" si="40"/>
        <v>700</v>
      </c>
      <c r="AO106" t="s">
        <v>726</v>
      </c>
      <c r="AP106" s="21">
        <f ca="1">INDEX(INDIRECT("'"&amp;$AL106&amp;"'!$AA:$AE"),MATCH(Sammanställning!$AO106,INDIRECT("'"&amp;$AL106&amp;"'!$AA:$AA"),0),4)</f>
        <v>0</v>
      </c>
      <c r="AQ106" s="21">
        <f>INDEX(DB!$A:$V,MATCH(Sammanställning!AQ$2&amp;Sammanställning!$AO106,DB!$U:$U,0),16)</f>
        <v>0</v>
      </c>
      <c r="AR106" s="21">
        <f>INDEX(DB!$A:$V,MATCH(Sammanställning!AR$2&amp;Sammanställning!$AO106,DB!$U:$U,0),16)</f>
        <v>0</v>
      </c>
      <c r="AS106" s="21">
        <f>INDEX(DB!$A:$V,MATCH(Sammanställning!AS$2&amp;Sammanställning!$AO106,DB!$U:$U,0),16)</f>
        <v>0</v>
      </c>
      <c r="AT106" s="21">
        <f t="shared" ca="1" si="41"/>
        <v>0</v>
      </c>
      <c r="AU106" s="21">
        <f t="shared" ca="1" si="42"/>
        <v>0</v>
      </c>
      <c r="AV106" s="21">
        <f t="shared" ca="1" si="43"/>
        <v>0</v>
      </c>
      <c r="AW106" t="e">
        <f ca="1">INDEX(DB!$A:$V,MATCH(Sammanställning!$AH$2&amp;Sammanställning!$AO106,DB!$U:$U,0),6)</f>
        <v>#N/A</v>
      </c>
      <c r="AX106" t="e">
        <f ca="1">INDEX(DB!$A:$V,MATCH(Sammanställning!$AH$2&amp;Sammanställning!$AO106,DB!$U:$U,0),7)</f>
        <v>#N/A</v>
      </c>
      <c r="AY106" t="e">
        <f ca="1">INDEX(DB!$A:$V,MATCH(Sammanställning!$AH$2&amp;Sammanställning!$AO106,DB!$U:$U,0),13)</f>
        <v>#N/A</v>
      </c>
      <c r="AZ106" t="e">
        <f ca="1">INDEX(DB!$A:$V,MATCH(Sammanställning!$AH$2&amp;Sammanställning!$AO106,DB!$U:$U,0),14)</f>
        <v>#N/A</v>
      </c>
      <c r="BA106" t="e">
        <f ca="1">INDEX(DB!$A:$V,MATCH(Sammanställning!$AH$2&amp;Sammanställning!$AO106,DB!$U:$U,0),17)</f>
        <v>#N/A</v>
      </c>
      <c r="BB106" s="21">
        <f t="shared" ca="1" si="44"/>
        <v>0</v>
      </c>
      <c r="BC106" s="21" t="e" cm="1">
        <f t="array" aca="1" ref="BC106" ca="1">INDEX($AQ106:$AS106,,MATCH($AH$2,$AQ$2:$AS$2,0))</f>
        <v>#N/A</v>
      </c>
      <c r="BD106" s="21" t="e" cm="1">
        <f t="array" aca="1" ref="BD106" ca="1">INDEX($AT106:$AV106,,MATCH($AH$2,$AT$2:$AV$2,0))</f>
        <v>#N/A</v>
      </c>
    </row>
    <row r="107" spans="1:56" outlineLevel="1" x14ac:dyDescent="0.35">
      <c r="A107">
        <v>604</v>
      </c>
      <c r="D107" s="45" t="str">
        <f t="shared" ca="1" si="53"/>
        <v/>
      </c>
      <c r="E107" s="45" t="str">
        <f t="shared" ca="1" si="54"/>
        <v/>
      </c>
      <c r="F107" s="45" t="str">
        <f t="shared" ca="1" si="55"/>
        <v/>
      </c>
      <c r="G107" s="45" t="str">
        <f t="shared" ca="1" si="56"/>
        <v/>
      </c>
      <c r="H107" s="45" t="str">
        <f t="shared" ca="1" si="57"/>
        <v/>
      </c>
      <c r="I107" s="46" t="str">
        <f t="shared" ca="1" si="58"/>
        <v/>
      </c>
      <c r="J107" s="47" t="str">
        <f t="shared" ca="1" si="59"/>
        <v/>
      </c>
      <c r="K107" s="47" t="str">
        <f t="shared" ca="1" si="60"/>
        <v/>
      </c>
      <c r="AJ107">
        <f t="shared" ca="1" si="39"/>
        <v>0</v>
      </c>
      <c r="AL107" t="s">
        <v>1793</v>
      </c>
      <c r="AM107">
        <v>7</v>
      </c>
      <c r="AN107">
        <f t="shared" ca="1" si="40"/>
        <v>700</v>
      </c>
      <c r="AO107" t="s">
        <v>731</v>
      </c>
      <c r="AP107" s="21">
        <f ca="1">INDEX(INDIRECT("'"&amp;$AL107&amp;"'!$AA:$AE"),MATCH(Sammanställning!$AO107,INDIRECT("'"&amp;$AL107&amp;"'!$AA:$AA"),0),4)</f>
        <v>0</v>
      </c>
      <c r="AQ107" s="21">
        <f>INDEX(DB!$A:$V,MATCH(Sammanställning!AQ$2&amp;Sammanställning!$AO107,DB!$U:$U,0),16)</f>
        <v>377.27663588000001</v>
      </c>
      <c r="AR107" s="21">
        <f>INDEX(DB!$A:$V,MATCH(Sammanställning!AR$2&amp;Sammanställning!$AO107,DB!$U:$U,0),16)</f>
        <v>2935.3689592799997</v>
      </c>
      <c r="AS107" s="21">
        <f>INDEX(DB!$A:$V,MATCH(Sammanställning!AS$2&amp;Sammanställning!$AO107,DB!$U:$U,0),16)</f>
        <v>2565.9289300800001</v>
      </c>
      <c r="AT107" s="21">
        <f t="shared" ca="1" si="41"/>
        <v>0</v>
      </c>
      <c r="AU107" s="21">
        <f t="shared" ca="1" si="42"/>
        <v>0</v>
      </c>
      <c r="AV107" s="21">
        <f t="shared" ca="1" si="43"/>
        <v>0</v>
      </c>
      <c r="AW107" t="e">
        <f ca="1">INDEX(DB!$A:$V,MATCH(Sammanställning!$AH$2&amp;Sammanställning!$AO107,DB!$U:$U,0),6)</f>
        <v>#N/A</v>
      </c>
      <c r="AX107" t="e">
        <f ca="1">INDEX(DB!$A:$V,MATCH(Sammanställning!$AH$2&amp;Sammanställning!$AO107,DB!$U:$U,0),7)</f>
        <v>#N/A</v>
      </c>
      <c r="AY107" t="e">
        <f ca="1">INDEX(DB!$A:$V,MATCH(Sammanställning!$AH$2&amp;Sammanställning!$AO107,DB!$U:$U,0),13)</f>
        <v>#N/A</v>
      </c>
      <c r="AZ107" t="e">
        <f ca="1">INDEX(DB!$A:$V,MATCH(Sammanställning!$AH$2&amp;Sammanställning!$AO107,DB!$U:$U,0),14)</f>
        <v>#N/A</v>
      </c>
      <c r="BA107" t="e">
        <f ca="1">INDEX(DB!$A:$V,MATCH(Sammanställning!$AH$2&amp;Sammanställning!$AO107,DB!$U:$U,0),17)</f>
        <v>#N/A</v>
      </c>
      <c r="BB107" s="21">
        <f t="shared" ca="1" si="44"/>
        <v>0</v>
      </c>
      <c r="BC107" s="21" t="e" cm="1">
        <f t="array" aca="1" ref="BC107" ca="1">INDEX($AQ107:$AS107,,MATCH($AH$2,$AQ$2:$AS$2,0))</f>
        <v>#N/A</v>
      </c>
      <c r="BD107" s="21" t="e" cm="1">
        <f t="array" aca="1" ref="BD107" ca="1">INDEX($AT107:$AV107,,MATCH($AH$2,$AT$2:$AV$2,0))</f>
        <v>#N/A</v>
      </c>
    </row>
    <row r="108" spans="1:56" outlineLevel="1" x14ac:dyDescent="0.35">
      <c r="A108">
        <v>605</v>
      </c>
      <c r="D108" s="45" t="str">
        <f t="shared" ca="1" si="53"/>
        <v/>
      </c>
      <c r="E108" s="45" t="str">
        <f t="shared" ca="1" si="54"/>
        <v/>
      </c>
      <c r="F108" s="45" t="str">
        <f t="shared" ca="1" si="55"/>
        <v/>
      </c>
      <c r="G108" s="45" t="str">
        <f t="shared" ca="1" si="56"/>
        <v/>
      </c>
      <c r="H108" s="45" t="str">
        <f t="shared" ca="1" si="57"/>
        <v/>
      </c>
      <c r="I108" s="46" t="str">
        <f t="shared" ca="1" si="58"/>
        <v/>
      </c>
      <c r="J108" s="47" t="str">
        <f t="shared" ca="1" si="59"/>
        <v/>
      </c>
      <c r="K108" s="47" t="str">
        <f t="shared" ca="1" si="60"/>
        <v/>
      </c>
      <c r="AJ108">
        <f t="shared" ca="1" si="39"/>
        <v>0</v>
      </c>
      <c r="AL108" t="s">
        <v>1793</v>
      </c>
      <c r="AM108">
        <v>7</v>
      </c>
      <c r="AN108">
        <f t="shared" ca="1" si="40"/>
        <v>700</v>
      </c>
      <c r="AO108" t="s">
        <v>737</v>
      </c>
      <c r="AP108" s="21">
        <f ca="1">INDEX(INDIRECT("'"&amp;$AL108&amp;"'!$AA:$AE"),MATCH(Sammanställning!$AO108,INDIRECT("'"&amp;$AL108&amp;"'!$AA:$AA"),0),4)</f>
        <v>0</v>
      </c>
      <c r="AQ108" s="21">
        <f>INDEX(DB!$A:$V,MATCH(Sammanställning!AQ$2&amp;Sammanställning!$AO108,DB!$U:$U,0),16)</f>
        <v>1427.3819310000001</v>
      </c>
      <c r="AR108" s="21">
        <f>INDEX(DB!$A:$V,MATCH(Sammanställning!AR$2&amp;Sammanställning!$AO108,DB!$U:$U,0),16)</f>
        <v>671.70914400000004</v>
      </c>
      <c r="AS108" s="21">
        <f>INDEX(DB!$A:$V,MATCH(Sammanställning!AS$2&amp;Sammanställning!$AO108,DB!$U:$U,0),16)</f>
        <v>3582.4487680000002</v>
      </c>
      <c r="AT108" s="21">
        <f t="shared" ca="1" si="41"/>
        <v>0</v>
      </c>
      <c r="AU108" s="21">
        <f t="shared" ca="1" si="42"/>
        <v>0</v>
      </c>
      <c r="AV108" s="21">
        <f t="shared" ca="1" si="43"/>
        <v>0</v>
      </c>
      <c r="AW108" t="e">
        <f ca="1">INDEX(DB!$A:$V,MATCH(Sammanställning!$AH$2&amp;Sammanställning!$AO108,DB!$U:$U,0),6)</f>
        <v>#N/A</v>
      </c>
      <c r="AX108" t="e">
        <f ca="1">INDEX(DB!$A:$V,MATCH(Sammanställning!$AH$2&amp;Sammanställning!$AO108,DB!$U:$U,0),7)</f>
        <v>#N/A</v>
      </c>
      <c r="AY108" t="e">
        <f ca="1">INDEX(DB!$A:$V,MATCH(Sammanställning!$AH$2&amp;Sammanställning!$AO108,DB!$U:$U,0),13)</f>
        <v>#N/A</v>
      </c>
      <c r="AZ108" t="e">
        <f ca="1">INDEX(DB!$A:$V,MATCH(Sammanställning!$AH$2&amp;Sammanställning!$AO108,DB!$U:$U,0),14)</f>
        <v>#N/A</v>
      </c>
      <c r="BA108" t="e">
        <f ca="1">INDEX(DB!$A:$V,MATCH(Sammanställning!$AH$2&amp;Sammanställning!$AO108,DB!$U:$U,0),17)</f>
        <v>#N/A</v>
      </c>
      <c r="BB108" s="21">
        <f t="shared" ca="1" si="44"/>
        <v>0</v>
      </c>
      <c r="BC108" s="21" t="e" cm="1">
        <f t="array" aca="1" ref="BC108" ca="1">INDEX($AQ108:$AS108,,MATCH($AH$2,$AQ$2:$AS$2,0))</f>
        <v>#N/A</v>
      </c>
      <c r="BD108" s="21" t="e" cm="1">
        <f t="array" aca="1" ref="BD108" ca="1">INDEX($AT108:$AV108,,MATCH($AH$2,$AT$2:$AV$2,0))</f>
        <v>#N/A</v>
      </c>
    </row>
    <row r="109" spans="1:56" outlineLevel="1" x14ac:dyDescent="0.35">
      <c r="A109">
        <v>606</v>
      </c>
      <c r="D109" s="45" t="str">
        <f t="shared" ca="1" si="53"/>
        <v/>
      </c>
      <c r="E109" s="45" t="str">
        <f t="shared" ca="1" si="54"/>
        <v/>
      </c>
      <c r="F109" s="45" t="str">
        <f t="shared" ca="1" si="55"/>
        <v/>
      </c>
      <c r="G109" s="45" t="str">
        <f t="shared" ca="1" si="56"/>
        <v/>
      </c>
      <c r="H109" s="45" t="str">
        <f t="shared" ca="1" si="57"/>
        <v/>
      </c>
      <c r="I109" s="46" t="str">
        <f t="shared" ca="1" si="58"/>
        <v/>
      </c>
      <c r="J109" s="47" t="str">
        <f t="shared" ca="1" si="59"/>
        <v/>
      </c>
      <c r="K109" s="47" t="str">
        <f t="shared" ca="1" si="60"/>
        <v/>
      </c>
      <c r="AJ109">
        <f t="shared" ca="1" si="39"/>
        <v>0</v>
      </c>
      <c r="AL109" t="s">
        <v>1793</v>
      </c>
      <c r="AM109">
        <v>7</v>
      </c>
      <c r="AN109">
        <f t="shared" ca="1" si="40"/>
        <v>700</v>
      </c>
      <c r="AO109" t="s">
        <v>22</v>
      </c>
      <c r="AP109" s="21">
        <f ca="1">INDEX(INDIRECT("'"&amp;$AL109&amp;"'!$AA:$AE"),MATCH(Sammanställning!$AO109,INDIRECT("'"&amp;$AL109&amp;"'!$AA:$AA"),0),4)</f>
        <v>0</v>
      </c>
      <c r="AQ109" s="21">
        <f>INDEX(DB!$A:$V,MATCH(Sammanställning!AQ$2&amp;Sammanställning!$AO109,DB!$U:$U,0),16)</f>
        <v>55.975762000000003</v>
      </c>
      <c r="AR109" s="21">
        <f>INDEX(DB!$A:$V,MATCH(Sammanställning!AR$2&amp;Sammanställning!$AO109,DB!$U:$U,0),16)</f>
        <v>22.390304800000003</v>
      </c>
      <c r="AS109" s="21">
        <f>INDEX(DB!$A:$V,MATCH(Sammanställning!AS$2&amp;Sammanställning!$AO109,DB!$U:$U,0),16)</f>
        <v>1.1195152400000001E-3</v>
      </c>
      <c r="AT109" s="21">
        <f t="shared" ca="1" si="41"/>
        <v>0</v>
      </c>
      <c r="AU109" s="21">
        <f t="shared" ca="1" si="42"/>
        <v>0</v>
      </c>
      <c r="AV109" s="21">
        <f t="shared" ca="1" si="43"/>
        <v>0</v>
      </c>
      <c r="AW109" t="e">
        <f ca="1">INDEX(DB!$A:$V,MATCH(Sammanställning!$AH$2&amp;Sammanställning!$AO109,DB!$U:$U,0),6)</f>
        <v>#N/A</v>
      </c>
      <c r="AX109" t="e">
        <f ca="1">INDEX(DB!$A:$V,MATCH(Sammanställning!$AH$2&amp;Sammanställning!$AO109,DB!$U:$U,0),7)</f>
        <v>#N/A</v>
      </c>
      <c r="AY109" t="e">
        <f ca="1">INDEX(DB!$A:$V,MATCH(Sammanställning!$AH$2&amp;Sammanställning!$AO109,DB!$U:$U,0),13)</f>
        <v>#N/A</v>
      </c>
      <c r="AZ109" t="e">
        <f ca="1">INDEX(DB!$A:$V,MATCH(Sammanställning!$AH$2&amp;Sammanställning!$AO109,DB!$U:$U,0),14)</f>
        <v>#N/A</v>
      </c>
      <c r="BA109" t="e">
        <f ca="1">INDEX(DB!$A:$V,MATCH(Sammanställning!$AH$2&amp;Sammanställning!$AO109,DB!$U:$U,0),17)</f>
        <v>#N/A</v>
      </c>
      <c r="BB109" s="21">
        <f t="shared" ca="1" si="44"/>
        <v>0</v>
      </c>
      <c r="BC109" s="21" t="e" cm="1">
        <f t="array" aca="1" ref="BC109" ca="1">INDEX($AQ109:$AS109,,MATCH($AH$2,$AQ$2:$AS$2,0))</f>
        <v>#N/A</v>
      </c>
      <c r="BD109" s="21" t="e" cm="1">
        <f t="array" aca="1" ref="BD109" ca="1">INDEX($AT109:$AV109,,MATCH($AH$2,$AT$2:$AV$2,0))</f>
        <v>#N/A</v>
      </c>
    </row>
    <row r="110" spans="1:56" outlineLevel="1" x14ac:dyDescent="0.35">
      <c r="A110">
        <v>607</v>
      </c>
      <c r="D110" s="45" t="str">
        <f t="shared" ca="1" si="53"/>
        <v/>
      </c>
      <c r="E110" s="45" t="str">
        <f t="shared" ca="1" si="54"/>
        <v/>
      </c>
      <c r="F110" s="45" t="str">
        <f t="shared" ca="1" si="55"/>
        <v/>
      </c>
      <c r="G110" s="45" t="str">
        <f t="shared" ca="1" si="56"/>
        <v/>
      </c>
      <c r="H110" s="45" t="str">
        <f t="shared" ca="1" si="57"/>
        <v/>
      </c>
      <c r="I110" s="46" t="str">
        <f t="shared" ca="1" si="58"/>
        <v/>
      </c>
      <c r="J110" s="47" t="str">
        <f t="shared" ca="1" si="59"/>
        <v/>
      </c>
      <c r="K110" s="47" t="str">
        <f t="shared" ca="1" si="60"/>
        <v/>
      </c>
      <c r="AJ110">
        <f t="shared" ca="1" si="39"/>
        <v>0</v>
      </c>
      <c r="AK110" t="s">
        <v>1781</v>
      </c>
      <c r="AL110" t="s">
        <v>1794</v>
      </c>
      <c r="AM110">
        <v>8</v>
      </c>
      <c r="AN110">
        <f t="shared" ca="1" si="40"/>
        <v>800</v>
      </c>
      <c r="AO110" t="s">
        <v>805</v>
      </c>
      <c r="AP110" s="21">
        <f ca="1">INDEX(INDIRECT("'"&amp;$AL110&amp;"'!$AA:$AE"),MATCH(Sammanställning!$AO110,INDIRECT("'"&amp;$AL110&amp;"'!$AA:$AA"),0),4)</f>
        <v>0</v>
      </c>
      <c r="AQ110" s="21">
        <f>INDEX(DB!$A:$V,MATCH(Sammanställning!AQ$2&amp;Sammanställning!$AO110,DB!$U:$U,0),16)</f>
        <v>27203.100816760001</v>
      </c>
      <c r="AR110" s="21">
        <f>INDEX(DB!$A:$V,MATCH(Sammanställning!AR$2&amp;Sammanställning!$AO110,DB!$U:$U,0),16)</f>
        <v>29859.710481279999</v>
      </c>
      <c r="AS110" s="21">
        <f>INDEX(DB!$A:$V,MATCH(Sammanställning!AS$2&amp;Sammanställning!$AO110,DB!$U:$U,0),16)</f>
        <v>26868.365760000001</v>
      </c>
      <c r="AT110" s="21">
        <f t="shared" ca="1" si="41"/>
        <v>0</v>
      </c>
      <c r="AU110" s="21">
        <f t="shared" ca="1" si="42"/>
        <v>0</v>
      </c>
      <c r="AV110" s="21">
        <f t="shared" ca="1" si="43"/>
        <v>0</v>
      </c>
      <c r="AW110" t="e">
        <f ca="1">INDEX(DB!$A:$V,MATCH(Sammanställning!$AH$2&amp;Sammanställning!$AO110,DB!$U:$U,0),6)</f>
        <v>#N/A</v>
      </c>
      <c r="AX110" t="e">
        <f ca="1">INDEX(DB!$A:$V,MATCH(Sammanställning!$AH$2&amp;Sammanställning!$AO110,DB!$U:$U,0),7)</f>
        <v>#N/A</v>
      </c>
      <c r="AY110" t="e">
        <f ca="1">INDEX(DB!$A:$V,MATCH(Sammanställning!$AH$2&amp;Sammanställning!$AO110,DB!$U:$U,0),13)</f>
        <v>#N/A</v>
      </c>
      <c r="AZ110" t="e">
        <f ca="1">INDEX(DB!$A:$V,MATCH(Sammanställning!$AH$2&amp;Sammanställning!$AO110,DB!$U:$U,0),14)</f>
        <v>#N/A</v>
      </c>
      <c r="BA110" t="e">
        <f ca="1">INDEX(DB!$A:$V,MATCH(Sammanställning!$AH$2&amp;Sammanställning!$AO110,DB!$U:$U,0),17)</f>
        <v>#N/A</v>
      </c>
      <c r="BB110" s="21">
        <f t="shared" ca="1" si="44"/>
        <v>0</v>
      </c>
      <c r="BC110" s="21" t="e" cm="1">
        <f t="array" aca="1" ref="BC110" ca="1">INDEX($AQ110:$AS110,,MATCH($AH$2,$AQ$2:$AS$2,0))</f>
        <v>#N/A</v>
      </c>
      <c r="BD110" s="21" t="e" cm="1">
        <f t="array" aca="1" ref="BD110" ca="1">INDEX($AT110:$AV110,,MATCH($AH$2,$AT$2:$AV$2,0))</f>
        <v>#N/A</v>
      </c>
    </row>
    <row r="111" spans="1:56" outlineLevel="1" x14ac:dyDescent="0.35">
      <c r="A111">
        <v>608</v>
      </c>
      <c r="D111" s="45" t="str">
        <f t="shared" ca="1" si="53"/>
        <v/>
      </c>
      <c r="E111" s="45" t="str">
        <f t="shared" ca="1" si="54"/>
        <v/>
      </c>
      <c r="F111" s="45" t="str">
        <f t="shared" ca="1" si="55"/>
        <v/>
      </c>
      <c r="G111" s="45" t="str">
        <f t="shared" ca="1" si="56"/>
        <v/>
      </c>
      <c r="H111" s="45" t="str">
        <f t="shared" ca="1" si="57"/>
        <v/>
      </c>
      <c r="I111" s="46" t="str">
        <f t="shared" ca="1" si="58"/>
        <v/>
      </c>
      <c r="J111" s="47" t="str">
        <f t="shared" ca="1" si="59"/>
        <v/>
      </c>
      <c r="K111" s="47" t="str">
        <f t="shared" ca="1" si="60"/>
        <v/>
      </c>
      <c r="AJ111">
        <f t="shared" ca="1" si="39"/>
        <v>0</v>
      </c>
      <c r="AL111" t="s">
        <v>1794</v>
      </c>
      <c r="AM111">
        <v>8</v>
      </c>
      <c r="AN111">
        <f t="shared" ca="1" si="40"/>
        <v>800</v>
      </c>
      <c r="AO111" t="s">
        <v>810</v>
      </c>
      <c r="AP111" s="21">
        <f ca="1">INDEX(INDIRECT("'"&amp;$AL111&amp;"'!$AA:$AE"),MATCH(Sammanställning!$AO111,INDIRECT("'"&amp;$AL111&amp;"'!$AA:$AA"),0),4)</f>
        <v>0</v>
      </c>
      <c r="AQ111" s="21">
        <f>INDEX(DB!$A:$V,MATCH(Sammanställning!AQ$2&amp;Sammanställning!$AO111,DB!$U:$U,0),16)</f>
        <v>3.8063518160000004E-2</v>
      </c>
      <c r="AR111" s="21">
        <f>INDEX(DB!$A:$V,MATCH(Sammanställning!AR$2&amp;Sammanställning!$AO111,DB!$U:$U,0),16)</f>
        <v>4.47806096E-2</v>
      </c>
      <c r="AS111" s="21">
        <f>INDEX(DB!$A:$V,MATCH(Sammanställning!AS$2&amp;Sammanställning!$AO111,DB!$U:$U,0),16)</f>
        <v>3.3585457200000002E-2</v>
      </c>
      <c r="AT111" s="21">
        <f t="shared" ca="1" si="41"/>
        <v>0</v>
      </c>
      <c r="AU111" s="21">
        <f t="shared" ca="1" si="42"/>
        <v>0</v>
      </c>
      <c r="AV111" s="21">
        <f t="shared" ca="1" si="43"/>
        <v>0</v>
      </c>
      <c r="AW111" t="e">
        <f ca="1">INDEX(DB!$A:$V,MATCH(Sammanställning!$AH$2&amp;Sammanställning!$AO111,DB!$U:$U,0),6)</f>
        <v>#N/A</v>
      </c>
      <c r="AX111" t="e">
        <f ca="1">INDEX(DB!$A:$V,MATCH(Sammanställning!$AH$2&amp;Sammanställning!$AO111,DB!$U:$U,0),7)</f>
        <v>#N/A</v>
      </c>
      <c r="AY111" t="e">
        <f ca="1">INDEX(DB!$A:$V,MATCH(Sammanställning!$AH$2&amp;Sammanställning!$AO111,DB!$U:$U,0),13)</f>
        <v>#N/A</v>
      </c>
      <c r="AZ111" t="e">
        <f ca="1">INDEX(DB!$A:$V,MATCH(Sammanställning!$AH$2&amp;Sammanställning!$AO111,DB!$U:$U,0),14)</f>
        <v>#N/A</v>
      </c>
      <c r="BA111" t="e">
        <f ca="1">INDEX(DB!$A:$V,MATCH(Sammanställning!$AH$2&amp;Sammanställning!$AO111,DB!$U:$U,0),17)</f>
        <v>#N/A</v>
      </c>
      <c r="BB111" s="21">
        <f t="shared" ca="1" si="44"/>
        <v>0</v>
      </c>
      <c r="BC111" s="21" t="e" cm="1">
        <f t="array" aca="1" ref="BC111" ca="1">INDEX($AQ111:$AS111,,MATCH($AH$2,$AQ$2:$AS$2,0))</f>
        <v>#N/A</v>
      </c>
      <c r="BD111" s="21" t="e" cm="1">
        <f t="array" aca="1" ref="BD111" ca="1">INDEX($AT111:$AV111,,MATCH($AH$2,$AT$2:$AV$2,0))</f>
        <v>#N/A</v>
      </c>
    </row>
    <row r="112" spans="1:56" outlineLevel="1" x14ac:dyDescent="0.35">
      <c r="A112">
        <v>609</v>
      </c>
      <c r="D112" s="45" t="str">
        <f t="shared" ca="1" si="53"/>
        <v/>
      </c>
      <c r="E112" s="45" t="str">
        <f t="shared" ca="1" si="54"/>
        <v/>
      </c>
      <c r="F112" s="45" t="str">
        <f t="shared" ca="1" si="55"/>
        <v/>
      </c>
      <c r="G112" s="45" t="str">
        <f t="shared" ca="1" si="56"/>
        <v/>
      </c>
      <c r="H112" s="45" t="str">
        <f t="shared" ca="1" si="57"/>
        <v/>
      </c>
      <c r="I112" s="46" t="str">
        <f t="shared" ca="1" si="58"/>
        <v/>
      </c>
      <c r="J112" s="47" t="str">
        <f t="shared" ca="1" si="59"/>
        <v/>
      </c>
      <c r="K112" s="47" t="str">
        <f t="shared" ca="1" si="60"/>
        <v/>
      </c>
      <c r="AJ112">
        <f t="shared" ca="1" si="39"/>
        <v>0</v>
      </c>
      <c r="AL112" t="s">
        <v>1794</v>
      </c>
      <c r="AM112">
        <v>8</v>
      </c>
      <c r="AN112">
        <f t="shared" ca="1" si="40"/>
        <v>800</v>
      </c>
      <c r="AO112" t="s">
        <v>813</v>
      </c>
      <c r="AP112" s="21">
        <f ca="1">INDEX(INDIRECT("'"&amp;$AL112&amp;"'!$AA:$AE"),MATCH(Sammanställning!$AO112,INDIRECT("'"&amp;$AL112&amp;"'!$AA:$AA"),0),4)</f>
        <v>0</v>
      </c>
      <c r="AQ112" s="21">
        <f>INDEX(DB!$A:$V,MATCH(Sammanställning!AQ$2&amp;Sammanställning!$AO112,DB!$U:$U,0),16)</f>
        <v>0.20151274319999998</v>
      </c>
      <c r="AR112" s="21">
        <f>INDEX(DB!$A:$V,MATCH(Sammanställning!AR$2&amp;Sammanställning!$AO112,DB!$U:$U,0),16)</f>
        <v>0.20151274319999998</v>
      </c>
      <c r="AS112" s="21">
        <f>INDEX(DB!$A:$V,MATCH(Sammanställning!AS$2&amp;Sammanställning!$AO112,DB!$U:$U,0),16)</f>
        <v>0.16792728600000001</v>
      </c>
      <c r="AT112" s="21">
        <f t="shared" ca="1" si="41"/>
        <v>0</v>
      </c>
      <c r="AU112" s="21">
        <f t="shared" ca="1" si="42"/>
        <v>0</v>
      </c>
      <c r="AV112" s="21">
        <f t="shared" ca="1" si="43"/>
        <v>0</v>
      </c>
      <c r="AW112" t="e">
        <f ca="1">INDEX(DB!$A:$V,MATCH(Sammanställning!$AH$2&amp;Sammanställning!$AO112,DB!$U:$U,0),6)</f>
        <v>#N/A</v>
      </c>
      <c r="AX112" t="e">
        <f ca="1">INDEX(DB!$A:$V,MATCH(Sammanställning!$AH$2&amp;Sammanställning!$AO112,DB!$U:$U,0),7)</f>
        <v>#N/A</v>
      </c>
      <c r="AY112" t="e">
        <f ca="1">INDEX(DB!$A:$V,MATCH(Sammanställning!$AH$2&amp;Sammanställning!$AO112,DB!$U:$U,0),13)</f>
        <v>#N/A</v>
      </c>
      <c r="AZ112" t="e">
        <f ca="1">INDEX(DB!$A:$V,MATCH(Sammanställning!$AH$2&amp;Sammanställning!$AO112,DB!$U:$U,0),14)</f>
        <v>#N/A</v>
      </c>
      <c r="BA112" t="e">
        <f ca="1">INDEX(DB!$A:$V,MATCH(Sammanställning!$AH$2&amp;Sammanställning!$AO112,DB!$U:$U,0),17)</f>
        <v>#N/A</v>
      </c>
      <c r="BB112" s="21">
        <f t="shared" ca="1" si="44"/>
        <v>0</v>
      </c>
      <c r="BC112" s="21" t="e" cm="1">
        <f t="array" aca="1" ref="BC112" ca="1">INDEX($AQ112:$AS112,,MATCH($AH$2,$AQ$2:$AS$2,0))</f>
        <v>#N/A</v>
      </c>
      <c r="BD112" s="21" t="e" cm="1">
        <f t="array" aca="1" ref="BD112" ca="1">INDEX($AT112:$AV112,,MATCH($AH$2,$AT$2:$AV$2,0))</f>
        <v>#N/A</v>
      </c>
    </row>
    <row r="113" spans="1:56" outlineLevel="1" x14ac:dyDescent="0.35">
      <c r="A113">
        <v>610</v>
      </c>
      <c r="D113" s="45" t="str">
        <f t="shared" ca="1" si="53"/>
        <v/>
      </c>
      <c r="E113" s="45" t="str">
        <f t="shared" ca="1" si="54"/>
        <v/>
      </c>
      <c r="F113" s="45" t="str">
        <f t="shared" ca="1" si="55"/>
        <v/>
      </c>
      <c r="G113" s="45" t="str">
        <f t="shared" ca="1" si="56"/>
        <v/>
      </c>
      <c r="H113" s="45" t="str">
        <f t="shared" ca="1" si="57"/>
        <v/>
      </c>
      <c r="I113" s="46" t="str">
        <f t="shared" ca="1" si="58"/>
        <v/>
      </c>
      <c r="J113" s="47" t="str">
        <f t="shared" ca="1" si="59"/>
        <v/>
      </c>
      <c r="K113" s="47" t="str">
        <f t="shared" ca="1" si="60"/>
        <v/>
      </c>
      <c r="AJ113">
        <f t="shared" ca="1" si="39"/>
        <v>0</v>
      </c>
      <c r="AL113" t="s">
        <v>1794</v>
      </c>
      <c r="AM113">
        <v>8</v>
      </c>
      <c r="AN113">
        <f t="shared" ca="1" si="40"/>
        <v>800</v>
      </c>
      <c r="AO113" t="s">
        <v>816</v>
      </c>
      <c r="AP113" s="21">
        <f ca="1">INDEX(INDIRECT("'"&amp;$AL113&amp;"'!$AA:$AE"),MATCH(Sammanställning!$AO113,INDIRECT("'"&amp;$AL113&amp;"'!$AA:$AA"),0),4)</f>
        <v>0</v>
      </c>
      <c r="AQ113" s="21">
        <f>INDEX(DB!$A:$V,MATCH(Sammanställning!AQ$2&amp;Sammanställning!$AO113,DB!$U:$U,0),16)</f>
        <v>4.1422063879999992E-2</v>
      </c>
      <c r="AR113" s="21">
        <f>INDEX(DB!$A:$V,MATCH(Sammanställning!AR$2&amp;Sammanställning!$AO113,DB!$U:$U,0),16)</f>
        <v>8.95612192E-2</v>
      </c>
      <c r="AS113" s="21">
        <f>INDEX(DB!$A:$V,MATCH(Sammanställning!AS$2&amp;Sammanställning!$AO113,DB!$U:$U,0),16)</f>
        <v>3.3585457200000002E-2</v>
      </c>
      <c r="AT113" s="21">
        <f t="shared" ca="1" si="41"/>
        <v>0</v>
      </c>
      <c r="AU113" s="21">
        <f t="shared" ca="1" si="42"/>
        <v>0</v>
      </c>
      <c r="AV113" s="21">
        <f t="shared" ca="1" si="43"/>
        <v>0</v>
      </c>
      <c r="AW113" t="e">
        <f ca="1">INDEX(DB!$A:$V,MATCH(Sammanställning!$AH$2&amp;Sammanställning!$AO113,DB!$U:$U,0),6)</f>
        <v>#N/A</v>
      </c>
      <c r="AX113" t="e">
        <f ca="1">INDEX(DB!$A:$V,MATCH(Sammanställning!$AH$2&amp;Sammanställning!$AO113,DB!$U:$U,0),7)</f>
        <v>#N/A</v>
      </c>
      <c r="AY113" t="e">
        <f ca="1">INDEX(DB!$A:$V,MATCH(Sammanställning!$AH$2&amp;Sammanställning!$AO113,DB!$U:$U,0),13)</f>
        <v>#N/A</v>
      </c>
      <c r="AZ113" t="e">
        <f ca="1">INDEX(DB!$A:$V,MATCH(Sammanställning!$AH$2&amp;Sammanställning!$AO113,DB!$U:$U,0),14)</f>
        <v>#N/A</v>
      </c>
      <c r="BA113" t="e">
        <f ca="1">INDEX(DB!$A:$V,MATCH(Sammanställning!$AH$2&amp;Sammanställning!$AO113,DB!$U:$U,0),17)</f>
        <v>#N/A</v>
      </c>
      <c r="BB113" s="21">
        <f t="shared" ca="1" si="44"/>
        <v>0</v>
      </c>
      <c r="BC113" s="21" t="e" cm="1">
        <f t="array" aca="1" ref="BC113" ca="1">INDEX($AQ113:$AS113,,MATCH($AH$2,$AQ$2:$AS$2,0))</f>
        <v>#N/A</v>
      </c>
      <c r="BD113" s="21" t="e" cm="1">
        <f t="array" aca="1" ref="BD113" ca="1">INDEX($AT113:$AV113,,MATCH($AH$2,$AT$2:$AV$2,0))</f>
        <v>#N/A</v>
      </c>
    </row>
    <row r="114" spans="1:56" outlineLevel="1" x14ac:dyDescent="0.35">
      <c r="A114">
        <v>611</v>
      </c>
      <c r="D114" s="45" t="str">
        <f t="shared" ca="1" si="53"/>
        <v/>
      </c>
      <c r="E114" s="45" t="str">
        <f t="shared" ca="1" si="54"/>
        <v/>
      </c>
      <c r="F114" s="45" t="str">
        <f t="shared" ca="1" si="55"/>
        <v/>
      </c>
      <c r="G114" s="45" t="str">
        <f t="shared" ca="1" si="56"/>
        <v/>
      </c>
      <c r="H114" s="45" t="str">
        <f t="shared" ca="1" si="57"/>
        <v/>
      </c>
      <c r="I114" s="46" t="str">
        <f t="shared" ca="1" si="58"/>
        <v/>
      </c>
      <c r="J114" s="47" t="str">
        <f t="shared" ca="1" si="59"/>
        <v/>
      </c>
      <c r="K114" s="47" t="str">
        <f t="shared" ca="1" si="60"/>
        <v/>
      </c>
      <c r="AJ114">
        <f t="shared" ca="1" si="39"/>
        <v>0</v>
      </c>
      <c r="AL114" t="s">
        <v>1794</v>
      </c>
      <c r="AM114">
        <v>8</v>
      </c>
      <c r="AN114">
        <f t="shared" ca="1" si="40"/>
        <v>800</v>
      </c>
      <c r="AO114" t="s">
        <v>819</v>
      </c>
      <c r="AP114" s="21">
        <f ca="1">INDEX(INDIRECT("'"&amp;$AL114&amp;"'!$AA:$AE"),MATCH(Sammanställning!$AO114,INDIRECT("'"&amp;$AL114&amp;"'!$AA:$AA"),0),4)</f>
        <v>0</v>
      </c>
      <c r="AQ114" s="21">
        <f>INDEX(DB!$A:$V,MATCH(Sammanställning!AQ$2&amp;Sammanställning!$AO114,DB!$U:$U,0),16)</f>
        <v>0.22166401752000003</v>
      </c>
      <c r="AR114" s="21">
        <f>INDEX(DB!$A:$V,MATCH(Sammanställning!AR$2&amp;Sammanställning!$AO114,DB!$U:$U,0),16)</f>
        <v>0.40302548639999997</v>
      </c>
      <c r="AS114" s="21">
        <f>INDEX(DB!$A:$V,MATCH(Sammanställning!AS$2&amp;Sammanställning!$AO114,DB!$U:$U,0),16)</f>
        <v>0.16792728600000001</v>
      </c>
      <c r="AT114" s="21">
        <f t="shared" ca="1" si="41"/>
        <v>0</v>
      </c>
      <c r="AU114" s="21">
        <f t="shared" ca="1" si="42"/>
        <v>0</v>
      </c>
      <c r="AV114" s="21">
        <f t="shared" ca="1" si="43"/>
        <v>0</v>
      </c>
      <c r="AW114" t="e">
        <f ca="1">INDEX(DB!$A:$V,MATCH(Sammanställning!$AH$2&amp;Sammanställning!$AO114,DB!$U:$U,0),6)</f>
        <v>#N/A</v>
      </c>
      <c r="AX114" t="e">
        <f ca="1">INDEX(DB!$A:$V,MATCH(Sammanställning!$AH$2&amp;Sammanställning!$AO114,DB!$U:$U,0),7)</f>
        <v>#N/A</v>
      </c>
      <c r="AY114" t="e">
        <f ca="1">INDEX(DB!$A:$V,MATCH(Sammanställning!$AH$2&amp;Sammanställning!$AO114,DB!$U:$U,0),13)</f>
        <v>#N/A</v>
      </c>
      <c r="AZ114" t="e">
        <f ca="1">INDEX(DB!$A:$V,MATCH(Sammanställning!$AH$2&amp;Sammanställning!$AO114,DB!$U:$U,0),14)</f>
        <v>#N/A</v>
      </c>
      <c r="BA114" t="e">
        <f ca="1">INDEX(DB!$A:$V,MATCH(Sammanställning!$AH$2&amp;Sammanställning!$AO114,DB!$U:$U,0),17)</f>
        <v>#N/A</v>
      </c>
      <c r="BB114" s="21">
        <f t="shared" ca="1" si="44"/>
        <v>0</v>
      </c>
      <c r="BC114" s="21" t="e" cm="1">
        <f t="array" aca="1" ref="BC114" ca="1">INDEX($AQ114:$AS114,,MATCH($AH$2,$AQ$2:$AS$2,0))</f>
        <v>#N/A</v>
      </c>
      <c r="BD114" s="21" t="e" cm="1">
        <f t="array" aca="1" ref="BD114" ca="1">INDEX($AT114:$AV114,,MATCH($AH$2,$AT$2:$AV$2,0))</f>
        <v>#N/A</v>
      </c>
    </row>
    <row r="115" spans="1:56" outlineLevel="1" x14ac:dyDescent="0.35">
      <c r="A115">
        <v>612</v>
      </c>
      <c r="D115" s="45" t="str">
        <f t="shared" ca="1" si="53"/>
        <v/>
      </c>
      <c r="E115" s="45" t="str">
        <f t="shared" ca="1" si="54"/>
        <v/>
      </c>
      <c r="F115" s="45" t="str">
        <f t="shared" ca="1" si="55"/>
        <v/>
      </c>
      <c r="G115" s="45" t="str">
        <f t="shared" ca="1" si="56"/>
        <v/>
      </c>
      <c r="H115" s="45" t="str">
        <f t="shared" ca="1" si="57"/>
        <v/>
      </c>
      <c r="I115" s="46" t="str">
        <f t="shared" ca="1" si="58"/>
        <v/>
      </c>
      <c r="J115" s="47" t="str">
        <f t="shared" ca="1" si="59"/>
        <v/>
      </c>
      <c r="K115" s="47" t="str">
        <f t="shared" ca="1" si="60"/>
        <v/>
      </c>
      <c r="AJ115">
        <f t="shared" ca="1" si="39"/>
        <v>0</v>
      </c>
      <c r="AL115" t="s">
        <v>1794</v>
      </c>
      <c r="AM115">
        <v>8</v>
      </c>
      <c r="AN115">
        <f t="shared" ca="1" si="40"/>
        <v>800</v>
      </c>
      <c r="AO115" t="s">
        <v>822</v>
      </c>
      <c r="AP115" s="21">
        <f ca="1">INDEX(INDIRECT("'"&amp;$AL115&amp;"'!$AA:$AE"),MATCH(Sammanställning!$AO115,INDIRECT("'"&amp;$AL115&amp;"'!$AA:$AA"),0),4)</f>
        <v>0</v>
      </c>
      <c r="AQ115" s="21">
        <f>INDEX(DB!$A:$V,MATCH(Sammanställning!AQ$2&amp;Sammanställning!$AO115,DB!$U:$U,0),16)</f>
        <v>3.8063518160000004E-2</v>
      </c>
      <c r="AR115" s="21">
        <f>INDEX(DB!$A:$V,MATCH(Sammanställning!AR$2&amp;Sammanställning!$AO115,DB!$U:$U,0),16)</f>
        <v>5.5975762000000005E-2</v>
      </c>
      <c r="AS115" s="21">
        <f>INDEX(DB!$A:$V,MATCH(Sammanställning!AS$2&amp;Sammanställning!$AO115,DB!$U:$U,0),16)</f>
        <v>3.3585457200000002E-2</v>
      </c>
      <c r="AT115" s="21">
        <f t="shared" ca="1" si="41"/>
        <v>0</v>
      </c>
      <c r="AU115" s="21">
        <f t="shared" ca="1" si="42"/>
        <v>0</v>
      </c>
      <c r="AV115" s="21">
        <f t="shared" ca="1" si="43"/>
        <v>0</v>
      </c>
      <c r="AW115" t="e">
        <f ca="1">INDEX(DB!$A:$V,MATCH(Sammanställning!$AH$2&amp;Sammanställning!$AO115,DB!$U:$U,0),6)</f>
        <v>#N/A</v>
      </c>
      <c r="AX115" t="e">
        <f ca="1">INDEX(DB!$A:$V,MATCH(Sammanställning!$AH$2&amp;Sammanställning!$AO115,DB!$U:$U,0),7)</f>
        <v>#N/A</v>
      </c>
      <c r="AY115" t="e">
        <f ca="1">INDEX(DB!$A:$V,MATCH(Sammanställning!$AH$2&amp;Sammanställning!$AO115,DB!$U:$U,0),13)</f>
        <v>#N/A</v>
      </c>
      <c r="AZ115" t="e">
        <f ca="1">INDEX(DB!$A:$V,MATCH(Sammanställning!$AH$2&amp;Sammanställning!$AO115,DB!$U:$U,0),14)</f>
        <v>#N/A</v>
      </c>
      <c r="BA115" t="e">
        <f ca="1">INDEX(DB!$A:$V,MATCH(Sammanställning!$AH$2&amp;Sammanställning!$AO115,DB!$U:$U,0),17)</f>
        <v>#N/A</v>
      </c>
      <c r="BB115" s="21">
        <f t="shared" ca="1" si="44"/>
        <v>0</v>
      </c>
      <c r="BC115" s="21" t="e" cm="1">
        <f t="array" aca="1" ref="BC115" ca="1">INDEX($AQ115:$AS115,,MATCH($AH$2,$AQ$2:$AS$2,0))</f>
        <v>#N/A</v>
      </c>
      <c r="BD115" s="21" t="e" cm="1">
        <f t="array" aca="1" ref="BD115" ca="1">INDEX($AT115:$AV115,,MATCH($AH$2,$AT$2:$AV$2,0))</f>
        <v>#N/A</v>
      </c>
    </row>
    <row r="116" spans="1:56" outlineLevel="1" x14ac:dyDescent="0.35">
      <c r="A116">
        <v>613</v>
      </c>
      <c r="D116" s="45" t="str">
        <f t="shared" ca="1" si="53"/>
        <v/>
      </c>
      <c r="E116" s="45" t="str">
        <f t="shared" ca="1" si="54"/>
        <v/>
      </c>
      <c r="F116" s="45" t="str">
        <f t="shared" ca="1" si="55"/>
        <v/>
      </c>
      <c r="G116" s="45" t="str">
        <f t="shared" ca="1" si="56"/>
        <v/>
      </c>
      <c r="H116" s="45" t="str">
        <f t="shared" ca="1" si="57"/>
        <v/>
      </c>
      <c r="I116" s="46" t="str">
        <f t="shared" ca="1" si="58"/>
        <v/>
      </c>
      <c r="J116" s="47" t="str">
        <f t="shared" ca="1" si="59"/>
        <v/>
      </c>
      <c r="K116" s="47" t="str">
        <f t="shared" ca="1" si="60"/>
        <v/>
      </c>
      <c r="AJ116">
        <f t="shared" ca="1" si="39"/>
        <v>0</v>
      </c>
      <c r="AL116" t="s">
        <v>1794</v>
      </c>
      <c r="AM116">
        <v>8</v>
      </c>
      <c r="AN116">
        <f t="shared" ca="1" si="40"/>
        <v>800</v>
      </c>
      <c r="AO116" t="s">
        <v>825</v>
      </c>
      <c r="AP116" s="21">
        <f ca="1">INDEX(INDIRECT("'"&amp;$AL116&amp;"'!$AA:$AE"),MATCH(Sammanställning!$AO116,INDIRECT("'"&amp;$AL116&amp;"'!$AA:$AA"),0),4)</f>
        <v>0</v>
      </c>
      <c r="AQ116" s="21">
        <f>INDEX(DB!$A:$V,MATCH(Sammanställning!AQ$2&amp;Sammanställning!$AO116,DB!$U:$U,0),16)</f>
        <v>0.20151274319999998</v>
      </c>
      <c r="AR116" s="21">
        <f>INDEX(DB!$A:$V,MATCH(Sammanställning!AR$2&amp;Sammanställning!$AO116,DB!$U:$U,0),16)</f>
        <v>0.21270789560000003</v>
      </c>
      <c r="AS116" s="21">
        <f>INDEX(DB!$A:$V,MATCH(Sammanställning!AS$2&amp;Sammanställning!$AO116,DB!$U:$U,0),16)</f>
        <v>0.16792728600000001</v>
      </c>
      <c r="AT116" s="21">
        <f t="shared" ca="1" si="41"/>
        <v>0</v>
      </c>
      <c r="AU116" s="21">
        <f t="shared" ca="1" si="42"/>
        <v>0</v>
      </c>
      <c r="AV116" s="21">
        <f t="shared" ca="1" si="43"/>
        <v>0</v>
      </c>
      <c r="AW116" t="e">
        <f ca="1">INDEX(DB!$A:$V,MATCH(Sammanställning!$AH$2&amp;Sammanställning!$AO116,DB!$U:$U,0),6)</f>
        <v>#N/A</v>
      </c>
      <c r="AX116" t="e">
        <f ca="1">INDEX(DB!$A:$V,MATCH(Sammanställning!$AH$2&amp;Sammanställning!$AO116,DB!$U:$U,0),7)</f>
        <v>#N/A</v>
      </c>
      <c r="AY116" t="e">
        <f ca="1">INDEX(DB!$A:$V,MATCH(Sammanställning!$AH$2&amp;Sammanställning!$AO116,DB!$U:$U,0),13)</f>
        <v>#N/A</v>
      </c>
      <c r="AZ116" t="e">
        <f ca="1">INDEX(DB!$A:$V,MATCH(Sammanställning!$AH$2&amp;Sammanställning!$AO116,DB!$U:$U,0),14)</f>
        <v>#N/A</v>
      </c>
      <c r="BA116" t="e">
        <f ca="1">INDEX(DB!$A:$V,MATCH(Sammanställning!$AH$2&amp;Sammanställning!$AO116,DB!$U:$U,0),17)</f>
        <v>#N/A</v>
      </c>
      <c r="BB116" s="21">
        <f t="shared" ca="1" si="44"/>
        <v>0</v>
      </c>
      <c r="BC116" s="21" t="e" cm="1">
        <f t="array" aca="1" ref="BC116" ca="1">INDEX($AQ116:$AS116,,MATCH($AH$2,$AQ$2:$AS$2,0))</f>
        <v>#N/A</v>
      </c>
      <c r="BD116" s="21" t="e" cm="1">
        <f t="array" aca="1" ref="BD116" ca="1">INDEX($AT116:$AV116,,MATCH($AH$2,$AT$2:$AV$2,0))</f>
        <v>#N/A</v>
      </c>
    </row>
    <row r="117" spans="1:56" outlineLevel="1" x14ac:dyDescent="0.35">
      <c r="A117">
        <v>614</v>
      </c>
      <c r="D117" s="45" t="str">
        <f t="shared" ca="1" si="53"/>
        <v/>
      </c>
      <c r="E117" s="45" t="str">
        <f t="shared" ca="1" si="54"/>
        <v/>
      </c>
      <c r="F117" s="45" t="str">
        <f t="shared" ca="1" si="55"/>
        <v/>
      </c>
      <c r="G117" s="45" t="str">
        <f t="shared" ca="1" si="56"/>
        <v/>
      </c>
      <c r="H117" s="45" t="str">
        <f t="shared" ca="1" si="57"/>
        <v/>
      </c>
      <c r="I117" s="46" t="str">
        <f t="shared" ca="1" si="58"/>
        <v/>
      </c>
      <c r="J117" s="47" t="str">
        <f t="shared" ca="1" si="59"/>
        <v/>
      </c>
      <c r="K117" s="47" t="str">
        <f t="shared" ca="1" si="60"/>
        <v/>
      </c>
      <c r="AJ117">
        <f t="shared" ca="1" si="39"/>
        <v>0</v>
      </c>
      <c r="AL117" t="s">
        <v>1794</v>
      </c>
      <c r="AM117">
        <v>8</v>
      </c>
      <c r="AN117">
        <f t="shared" ca="1" si="40"/>
        <v>800</v>
      </c>
      <c r="AO117" t="s">
        <v>828</v>
      </c>
      <c r="AP117" s="21">
        <f ca="1">INDEX(INDIRECT("'"&amp;$AL117&amp;"'!$AA:$AE"),MATCH(Sammanställning!$AO117,INDIRECT("'"&amp;$AL117&amp;"'!$AA:$AA"),0),4)</f>
        <v>0</v>
      </c>
      <c r="AQ117" s="21">
        <f>INDEX(DB!$A:$V,MATCH(Sammanställning!AQ$2&amp;Sammanställning!$AO117,DB!$U:$U,0),16)</f>
        <v>4.1422063879999992E-2</v>
      </c>
      <c r="AR117" s="21">
        <f>INDEX(DB!$A:$V,MATCH(Sammanställning!AR$2&amp;Sammanställning!$AO117,DB!$U:$U,0),16)</f>
        <v>0.11195152400000001</v>
      </c>
      <c r="AS117" s="21">
        <f>INDEX(DB!$A:$V,MATCH(Sammanställning!AS$2&amp;Sammanställning!$AO117,DB!$U:$U,0),16)</f>
        <v>3.3585457200000002E-2</v>
      </c>
      <c r="AT117" s="21">
        <f t="shared" ca="1" si="41"/>
        <v>0</v>
      </c>
      <c r="AU117" s="21">
        <f t="shared" ca="1" si="42"/>
        <v>0</v>
      </c>
      <c r="AV117" s="21">
        <f t="shared" ca="1" si="43"/>
        <v>0</v>
      </c>
      <c r="AW117" t="e">
        <f ca="1">INDEX(DB!$A:$V,MATCH(Sammanställning!$AH$2&amp;Sammanställning!$AO117,DB!$U:$U,0),6)</f>
        <v>#N/A</v>
      </c>
      <c r="AX117" t="e">
        <f ca="1">INDEX(DB!$A:$V,MATCH(Sammanställning!$AH$2&amp;Sammanställning!$AO117,DB!$U:$U,0),7)</f>
        <v>#N/A</v>
      </c>
      <c r="AY117" t="e">
        <f ca="1">INDEX(DB!$A:$V,MATCH(Sammanställning!$AH$2&amp;Sammanställning!$AO117,DB!$U:$U,0),13)</f>
        <v>#N/A</v>
      </c>
      <c r="AZ117" t="e">
        <f ca="1">INDEX(DB!$A:$V,MATCH(Sammanställning!$AH$2&amp;Sammanställning!$AO117,DB!$U:$U,0),14)</f>
        <v>#N/A</v>
      </c>
      <c r="BA117" t="e">
        <f ca="1">INDEX(DB!$A:$V,MATCH(Sammanställning!$AH$2&amp;Sammanställning!$AO117,DB!$U:$U,0),17)</f>
        <v>#N/A</v>
      </c>
      <c r="BB117" s="21">
        <f t="shared" ca="1" si="44"/>
        <v>0</v>
      </c>
      <c r="BC117" s="21" t="e" cm="1">
        <f t="array" aca="1" ref="BC117" ca="1">INDEX($AQ117:$AS117,,MATCH($AH$2,$AQ$2:$AS$2,0))</f>
        <v>#N/A</v>
      </c>
      <c r="BD117" s="21" t="e" cm="1">
        <f t="array" aca="1" ref="BD117" ca="1">INDEX($AT117:$AV117,,MATCH($AH$2,$AT$2:$AV$2,0))</f>
        <v>#N/A</v>
      </c>
    </row>
    <row r="118" spans="1:56" ht="15" thickBot="1" x14ac:dyDescent="0.4">
      <c r="A118" t="s">
        <v>1803</v>
      </c>
      <c r="D118" s="51" t="s">
        <v>1815</v>
      </c>
      <c r="E118" s="51"/>
      <c r="F118" s="51"/>
      <c r="G118" s="51"/>
      <c r="H118" s="51"/>
      <c r="I118" s="52"/>
      <c r="J118" s="53"/>
      <c r="K118" s="52">
        <f ca="1">SUM(K104:K117)</f>
        <v>0</v>
      </c>
      <c r="AJ118">
        <f t="shared" ca="1" si="39"/>
        <v>0</v>
      </c>
      <c r="AL118" t="s">
        <v>1794</v>
      </c>
      <c r="AM118">
        <v>8</v>
      </c>
      <c r="AN118">
        <f t="shared" ca="1" si="40"/>
        <v>800</v>
      </c>
      <c r="AO118" t="s">
        <v>831</v>
      </c>
      <c r="AP118" s="21">
        <f ca="1">INDEX(INDIRECT("'"&amp;$AL118&amp;"'!$AA:$AE"),MATCH(Sammanställning!$AO118,INDIRECT("'"&amp;$AL118&amp;"'!$AA:$AA"),0),4)</f>
        <v>0</v>
      </c>
      <c r="AQ118" s="21">
        <f>INDEX(DB!$A:$V,MATCH(Sammanställning!AQ$2&amp;Sammanställning!$AO118,DB!$U:$U,0),16)</f>
        <v>0.22166401752000003</v>
      </c>
      <c r="AR118" s="21">
        <f>INDEX(DB!$A:$V,MATCH(Sammanställning!AR$2&amp;Sammanställning!$AO118,DB!$U:$U,0),16)</f>
        <v>0.42541579120000006</v>
      </c>
      <c r="AS118" s="21">
        <f>INDEX(DB!$A:$V,MATCH(Sammanställning!AS$2&amp;Sammanställning!$AO118,DB!$U:$U,0),16)</f>
        <v>0.16792728600000001</v>
      </c>
      <c r="AT118" s="21">
        <f t="shared" ca="1" si="41"/>
        <v>0</v>
      </c>
      <c r="AU118" s="21">
        <f t="shared" ca="1" si="42"/>
        <v>0</v>
      </c>
      <c r="AV118" s="21">
        <f t="shared" ca="1" si="43"/>
        <v>0</v>
      </c>
      <c r="AW118" t="e">
        <f ca="1">INDEX(DB!$A:$V,MATCH(Sammanställning!$AH$2&amp;Sammanställning!$AO118,DB!$U:$U,0),6)</f>
        <v>#N/A</v>
      </c>
      <c r="AX118" t="e">
        <f ca="1">INDEX(DB!$A:$V,MATCH(Sammanställning!$AH$2&amp;Sammanställning!$AO118,DB!$U:$U,0),7)</f>
        <v>#N/A</v>
      </c>
      <c r="AY118" t="e">
        <f ca="1">INDEX(DB!$A:$V,MATCH(Sammanställning!$AH$2&amp;Sammanställning!$AO118,DB!$U:$U,0),13)</f>
        <v>#N/A</v>
      </c>
      <c r="AZ118" t="e">
        <f ca="1">INDEX(DB!$A:$V,MATCH(Sammanställning!$AH$2&amp;Sammanställning!$AO118,DB!$U:$U,0),14)</f>
        <v>#N/A</v>
      </c>
      <c r="BA118" t="e">
        <f ca="1">INDEX(DB!$A:$V,MATCH(Sammanställning!$AH$2&amp;Sammanställning!$AO118,DB!$U:$U,0),17)</f>
        <v>#N/A</v>
      </c>
      <c r="BB118" s="21">
        <f t="shared" ca="1" si="44"/>
        <v>0</v>
      </c>
      <c r="BC118" s="21" t="e" cm="1">
        <f t="array" aca="1" ref="BC118" ca="1">INDEX($AQ118:$AS118,,MATCH($AH$2,$AQ$2:$AS$2,0))</f>
        <v>#N/A</v>
      </c>
      <c r="BD118" s="21" t="e" cm="1">
        <f t="array" aca="1" ref="BD118" ca="1">INDEX($AT118:$AV118,,MATCH($AH$2,$AT$2:$AV$2,0))</f>
        <v>#N/A</v>
      </c>
    </row>
    <row r="119" spans="1:56" ht="15" thickTop="1" x14ac:dyDescent="0.35">
      <c r="AJ119">
        <f t="shared" ca="1" si="39"/>
        <v>0</v>
      </c>
      <c r="AL119" t="s">
        <v>1794</v>
      </c>
      <c r="AM119">
        <v>8</v>
      </c>
      <c r="AN119">
        <f t="shared" ca="1" si="40"/>
        <v>800</v>
      </c>
      <c r="AO119" t="s">
        <v>834</v>
      </c>
      <c r="AP119" s="21">
        <f ca="1">INDEX(INDIRECT("'"&amp;$AL119&amp;"'!$AA:$AE"),MATCH(Sammanställning!$AO119,INDIRECT("'"&amp;$AL119&amp;"'!$AA:$AA"),0),4)</f>
        <v>0</v>
      </c>
      <c r="AQ119" s="21">
        <f>INDEX(DB!$A:$V,MATCH(Sammanställning!AQ$2&amp;Sammanställning!$AO119,DB!$U:$U,0),16)</f>
        <v>3.8063518160000004E-2</v>
      </c>
      <c r="AR119" s="21">
        <f>INDEX(DB!$A:$V,MATCH(Sammanställning!AR$2&amp;Sammanställning!$AO119,DB!$U:$U,0),16)</f>
        <v>6.7170914400000004E-2</v>
      </c>
      <c r="AS119" s="21">
        <f>INDEX(DB!$A:$V,MATCH(Sammanställning!AS$2&amp;Sammanställning!$AO119,DB!$U:$U,0),16)</f>
        <v>3.3585457200000002E-2</v>
      </c>
      <c r="AT119" s="21">
        <f t="shared" ca="1" si="41"/>
        <v>0</v>
      </c>
      <c r="AU119" s="21">
        <f t="shared" ca="1" si="42"/>
        <v>0</v>
      </c>
      <c r="AV119" s="21">
        <f t="shared" ca="1" si="43"/>
        <v>0</v>
      </c>
      <c r="AW119" t="e">
        <f ca="1">INDEX(DB!$A:$V,MATCH(Sammanställning!$AH$2&amp;Sammanställning!$AO119,DB!$U:$U,0),6)</f>
        <v>#N/A</v>
      </c>
      <c r="AX119" t="e">
        <f ca="1">INDEX(DB!$A:$V,MATCH(Sammanställning!$AH$2&amp;Sammanställning!$AO119,DB!$U:$U,0),7)</f>
        <v>#N/A</v>
      </c>
      <c r="AY119" t="e">
        <f ca="1">INDEX(DB!$A:$V,MATCH(Sammanställning!$AH$2&amp;Sammanställning!$AO119,DB!$U:$U,0),13)</f>
        <v>#N/A</v>
      </c>
      <c r="AZ119" t="e">
        <f ca="1">INDEX(DB!$A:$V,MATCH(Sammanställning!$AH$2&amp;Sammanställning!$AO119,DB!$U:$U,0),14)</f>
        <v>#N/A</v>
      </c>
      <c r="BA119" t="e">
        <f ca="1">INDEX(DB!$A:$V,MATCH(Sammanställning!$AH$2&amp;Sammanställning!$AO119,DB!$U:$U,0),17)</f>
        <v>#N/A</v>
      </c>
      <c r="BB119" s="21">
        <f t="shared" ca="1" si="44"/>
        <v>0</v>
      </c>
      <c r="BC119" s="21" t="e" cm="1">
        <f t="array" aca="1" ref="BC119" ca="1">INDEX($AQ119:$AS119,,MATCH($AH$2,$AQ$2:$AS$2,0))</f>
        <v>#N/A</v>
      </c>
      <c r="BD119" s="21" t="e" cm="1">
        <f t="array" aca="1" ref="BD119" ca="1">INDEX($AT119:$AV119,,MATCH($AH$2,$AT$2:$AV$2,0))</f>
        <v>#N/A</v>
      </c>
    </row>
    <row r="120" spans="1:56" ht="18.5" x14ac:dyDescent="0.35">
      <c r="D120" s="42" t="s">
        <v>1793</v>
      </c>
      <c r="AJ120">
        <f t="shared" ca="1" si="39"/>
        <v>0</v>
      </c>
      <c r="AL120" t="s">
        <v>1794</v>
      </c>
      <c r="AM120">
        <v>8</v>
      </c>
      <c r="AN120">
        <f t="shared" ca="1" si="40"/>
        <v>800</v>
      </c>
      <c r="AO120" t="s">
        <v>837</v>
      </c>
      <c r="AP120" s="21">
        <f ca="1">INDEX(INDIRECT("'"&amp;$AL120&amp;"'!$AA:$AE"),MATCH(Sammanställning!$AO120,INDIRECT("'"&amp;$AL120&amp;"'!$AA:$AA"),0),4)</f>
        <v>0</v>
      </c>
      <c r="AQ120" s="21">
        <f>INDEX(DB!$A:$V,MATCH(Sammanställning!AQ$2&amp;Sammanställning!$AO120,DB!$U:$U,0),16)</f>
        <v>0.20151274319999998</v>
      </c>
      <c r="AR120" s="21">
        <f>INDEX(DB!$A:$V,MATCH(Sammanställning!AR$2&amp;Sammanställning!$AO120,DB!$U:$U,0),16)</f>
        <v>0.22390304800000002</v>
      </c>
      <c r="AS120" s="21">
        <f>INDEX(DB!$A:$V,MATCH(Sammanställning!AS$2&amp;Sammanställning!$AO120,DB!$U:$U,0),16)</f>
        <v>0.16792728600000001</v>
      </c>
      <c r="AT120" s="21">
        <f t="shared" ca="1" si="41"/>
        <v>0</v>
      </c>
      <c r="AU120" s="21">
        <f t="shared" ca="1" si="42"/>
        <v>0</v>
      </c>
      <c r="AV120" s="21">
        <f t="shared" ca="1" si="43"/>
        <v>0</v>
      </c>
      <c r="AW120" t="e">
        <f ca="1">INDEX(DB!$A:$V,MATCH(Sammanställning!$AH$2&amp;Sammanställning!$AO120,DB!$U:$U,0),6)</f>
        <v>#N/A</v>
      </c>
      <c r="AX120" t="e">
        <f ca="1">INDEX(DB!$A:$V,MATCH(Sammanställning!$AH$2&amp;Sammanställning!$AO120,DB!$U:$U,0),7)</f>
        <v>#N/A</v>
      </c>
      <c r="AY120" t="e">
        <f ca="1">INDEX(DB!$A:$V,MATCH(Sammanställning!$AH$2&amp;Sammanställning!$AO120,DB!$U:$U,0),13)</f>
        <v>#N/A</v>
      </c>
      <c r="AZ120" t="e">
        <f ca="1">INDEX(DB!$A:$V,MATCH(Sammanställning!$AH$2&amp;Sammanställning!$AO120,DB!$U:$U,0),14)</f>
        <v>#N/A</v>
      </c>
      <c r="BA120" t="e">
        <f ca="1">INDEX(DB!$A:$V,MATCH(Sammanställning!$AH$2&amp;Sammanställning!$AO120,DB!$U:$U,0),17)</f>
        <v>#N/A</v>
      </c>
      <c r="BB120" s="21">
        <f t="shared" ca="1" si="44"/>
        <v>0</v>
      </c>
      <c r="BC120" s="21" t="e" cm="1">
        <f t="array" aca="1" ref="BC120" ca="1">INDEX($AQ120:$AS120,,MATCH($AH$2,$AQ$2:$AS$2,0))</f>
        <v>#N/A</v>
      </c>
      <c r="BD120" s="21" t="e" cm="1">
        <f t="array" aca="1" ref="BD120" ca="1">INDEX($AT120:$AV120,,MATCH($AH$2,$AT$2:$AV$2,0))</f>
        <v>#N/A</v>
      </c>
    </row>
    <row r="121" spans="1:56" x14ac:dyDescent="0.35">
      <c r="D121" s="35" t="s">
        <v>27</v>
      </c>
      <c r="E121" s="35" t="s">
        <v>1808</v>
      </c>
      <c r="F121" s="35" t="s">
        <v>1809</v>
      </c>
      <c r="G121" s="35" t="s">
        <v>26</v>
      </c>
      <c r="H121" s="35" t="s">
        <v>28</v>
      </c>
      <c r="I121" s="43" t="s">
        <v>3</v>
      </c>
      <c r="J121" s="44" t="s">
        <v>37</v>
      </c>
      <c r="K121" s="43" t="s">
        <v>1810</v>
      </c>
      <c r="AJ121">
        <f t="shared" ca="1" si="39"/>
        <v>0</v>
      </c>
      <c r="AL121" t="s">
        <v>1794</v>
      </c>
      <c r="AM121">
        <v>8</v>
      </c>
      <c r="AN121">
        <f t="shared" ca="1" si="40"/>
        <v>800</v>
      </c>
      <c r="AO121" t="s">
        <v>840</v>
      </c>
      <c r="AP121" s="21">
        <f ca="1">INDEX(INDIRECT("'"&amp;$AL121&amp;"'!$AA:$AE"),MATCH(Sammanställning!$AO121,INDIRECT("'"&amp;$AL121&amp;"'!$AA:$AA"),0),4)</f>
        <v>0</v>
      </c>
      <c r="AQ121" s="21">
        <f>INDEX(DB!$A:$V,MATCH(Sammanställning!AQ$2&amp;Sammanställning!$AO121,DB!$U:$U,0),16)</f>
        <v>4.1422063879999992E-2</v>
      </c>
      <c r="AR121" s="21">
        <f>INDEX(DB!$A:$V,MATCH(Sammanställning!AR$2&amp;Sammanställning!$AO121,DB!$U:$U,0),16)</f>
        <v>0.13434182880000001</v>
      </c>
      <c r="AS121" s="21">
        <f>INDEX(DB!$A:$V,MATCH(Sammanställning!AS$2&amp;Sammanställning!$AO121,DB!$U:$U,0),16)</f>
        <v>3.3585457200000002E-2</v>
      </c>
      <c r="AT121" s="21">
        <f t="shared" ca="1" si="41"/>
        <v>0</v>
      </c>
      <c r="AU121" s="21">
        <f t="shared" ca="1" si="42"/>
        <v>0</v>
      </c>
      <c r="AV121" s="21">
        <f t="shared" ca="1" si="43"/>
        <v>0</v>
      </c>
      <c r="AW121" t="e">
        <f ca="1">INDEX(DB!$A:$V,MATCH(Sammanställning!$AH$2&amp;Sammanställning!$AO121,DB!$U:$U,0),6)</f>
        <v>#N/A</v>
      </c>
      <c r="AX121" t="e">
        <f ca="1">INDEX(DB!$A:$V,MATCH(Sammanställning!$AH$2&amp;Sammanställning!$AO121,DB!$U:$U,0),7)</f>
        <v>#N/A</v>
      </c>
      <c r="AY121" t="e">
        <f ca="1">INDEX(DB!$A:$V,MATCH(Sammanställning!$AH$2&amp;Sammanställning!$AO121,DB!$U:$U,0),13)</f>
        <v>#N/A</v>
      </c>
      <c r="AZ121" t="e">
        <f ca="1">INDEX(DB!$A:$V,MATCH(Sammanställning!$AH$2&amp;Sammanställning!$AO121,DB!$U:$U,0),14)</f>
        <v>#N/A</v>
      </c>
      <c r="BA121" t="e">
        <f ca="1">INDEX(DB!$A:$V,MATCH(Sammanställning!$AH$2&amp;Sammanställning!$AO121,DB!$U:$U,0),17)</f>
        <v>#N/A</v>
      </c>
      <c r="BB121" s="21">
        <f t="shared" ca="1" si="44"/>
        <v>0</v>
      </c>
      <c r="BC121" s="21" t="e" cm="1">
        <f t="array" aca="1" ref="BC121" ca="1">INDEX($AQ121:$AS121,,MATCH($AH$2,$AQ$2:$AS$2,0))</f>
        <v>#N/A</v>
      </c>
      <c r="BD121" s="21" t="e" cm="1">
        <f t="array" aca="1" ref="BD121" ca="1">INDEX($AT121:$AV121,,MATCH($AH$2,$AT$2:$AV$2,0))</f>
        <v>#N/A</v>
      </c>
    </row>
    <row r="122" spans="1:56" outlineLevel="1" x14ac:dyDescent="0.35">
      <c r="A122">
        <v>701</v>
      </c>
      <c r="D122" s="45" t="str">
        <f t="shared" ref="D122:D147" ca="1" si="61">IFERROR(INDEX($AK:$BD,MATCH($A122,$AN:$AN,0),13),"")</f>
        <v/>
      </c>
      <c r="E122" s="45" t="str">
        <f t="shared" ref="E122:E147" ca="1" si="62">IFERROR(INDEX($AK:$BD,MATCH($A122,$AN:$AN,0),14),"")</f>
        <v/>
      </c>
      <c r="F122" s="45" t="str">
        <f t="shared" ref="F122:F147" ca="1" si="63">IFERROR(INDEX($AK:$BD,MATCH($A122,$AN:$AN,0),15),"")</f>
        <v/>
      </c>
      <c r="G122" s="45" t="str">
        <f t="shared" ref="G122:G147" ca="1" si="64">IFERROR(INDEX($AK:$BD,MATCH($A122,$AN:$AN,0),16),"")</f>
        <v/>
      </c>
      <c r="H122" s="45" t="str">
        <f t="shared" ref="H122:H147" ca="1" si="65">IFERROR(INDEX($AK:$BD,MATCH($A122,$AN:$AN,0),17),"")</f>
        <v/>
      </c>
      <c r="I122" s="46" t="str">
        <f t="shared" ref="I122:I147" ca="1" si="66">IFERROR(INDEX($AK:$BD,MATCH($A122,$AN:$AN,0),18),"")</f>
        <v/>
      </c>
      <c r="J122" s="47" t="str">
        <f t="shared" ref="J122:J147" ca="1" si="67">IFERROR(INDEX($AK:$BD,MATCH($A122,$AN:$AN,0),19),"")</f>
        <v/>
      </c>
      <c r="K122" s="47" t="str">
        <f t="shared" ref="K122:K147" ca="1" si="68">IFERROR(INDEX($AK:$BD,MATCH($A122,$AN:$AN,0),20),"")</f>
        <v/>
      </c>
      <c r="AJ122">
        <f t="shared" ca="1" si="39"/>
        <v>0</v>
      </c>
      <c r="AL122" t="s">
        <v>1794</v>
      </c>
      <c r="AM122">
        <v>8</v>
      </c>
      <c r="AN122">
        <f t="shared" ca="1" si="40"/>
        <v>800</v>
      </c>
      <c r="AO122" t="s">
        <v>843</v>
      </c>
      <c r="AP122" s="21">
        <f ca="1">INDEX(INDIRECT("'"&amp;$AL122&amp;"'!$AA:$AE"),MATCH(Sammanställning!$AO122,INDIRECT("'"&amp;$AL122&amp;"'!$AA:$AA"),0),4)</f>
        <v>0</v>
      </c>
      <c r="AQ122" s="21">
        <f>INDEX(DB!$A:$V,MATCH(Sammanställning!AQ$2&amp;Sammanställning!$AO122,DB!$U:$U,0),16)</f>
        <v>0.22166401752000003</v>
      </c>
      <c r="AR122" s="21">
        <f>INDEX(DB!$A:$V,MATCH(Sammanställning!AR$2&amp;Sammanställning!$AO122,DB!$U:$U,0),16)</f>
        <v>0.44780609600000004</v>
      </c>
      <c r="AS122" s="21">
        <f>INDEX(DB!$A:$V,MATCH(Sammanställning!AS$2&amp;Sammanställning!$AO122,DB!$U:$U,0),16)</f>
        <v>0.16792728600000001</v>
      </c>
      <c r="AT122" s="21">
        <f t="shared" ca="1" si="41"/>
        <v>0</v>
      </c>
      <c r="AU122" s="21">
        <f t="shared" ca="1" si="42"/>
        <v>0</v>
      </c>
      <c r="AV122" s="21">
        <f t="shared" ca="1" si="43"/>
        <v>0</v>
      </c>
      <c r="AW122" t="e">
        <f ca="1">INDEX(DB!$A:$V,MATCH(Sammanställning!$AH$2&amp;Sammanställning!$AO122,DB!$U:$U,0),6)</f>
        <v>#N/A</v>
      </c>
      <c r="AX122" t="e">
        <f ca="1">INDEX(DB!$A:$V,MATCH(Sammanställning!$AH$2&amp;Sammanställning!$AO122,DB!$U:$U,0),7)</f>
        <v>#N/A</v>
      </c>
      <c r="AY122" t="e">
        <f ca="1">INDEX(DB!$A:$V,MATCH(Sammanställning!$AH$2&amp;Sammanställning!$AO122,DB!$U:$U,0),13)</f>
        <v>#N/A</v>
      </c>
      <c r="AZ122" t="e">
        <f ca="1">INDEX(DB!$A:$V,MATCH(Sammanställning!$AH$2&amp;Sammanställning!$AO122,DB!$U:$U,0),14)</f>
        <v>#N/A</v>
      </c>
      <c r="BA122" t="e">
        <f ca="1">INDEX(DB!$A:$V,MATCH(Sammanställning!$AH$2&amp;Sammanställning!$AO122,DB!$U:$U,0),17)</f>
        <v>#N/A</v>
      </c>
      <c r="BB122" s="21">
        <f t="shared" ca="1" si="44"/>
        <v>0</v>
      </c>
      <c r="BC122" s="21" t="e" cm="1">
        <f t="array" aca="1" ref="BC122" ca="1">INDEX($AQ122:$AS122,,MATCH($AH$2,$AQ$2:$AS$2,0))</f>
        <v>#N/A</v>
      </c>
      <c r="BD122" s="21" t="e" cm="1">
        <f t="array" aca="1" ref="BD122" ca="1">INDEX($AT122:$AV122,,MATCH($AH$2,$AT$2:$AV$2,0))</f>
        <v>#N/A</v>
      </c>
    </row>
    <row r="123" spans="1:56" outlineLevel="1" x14ac:dyDescent="0.35">
      <c r="A123">
        <v>702</v>
      </c>
      <c r="D123" s="45" t="str">
        <f t="shared" ca="1" si="61"/>
        <v/>
      </c>
      <c r="E123" s="45" t="str">
        <f t="shared" ca="1" si="62"/>
        <v/>
      </c>
      <c r="F123" s="45" t="str">
        <f t="shared" ca="1" si="63"/>
        <v/>
      </c>
      <c r="G123" s="45" t="str">
        <f t="shared" ca="1" si="64"/>
        <v/>
      </c>
      <c r="H123" s="45" t="str">
        <f t="shared" ca="1" si="65"/>
        <v/>
      </c>
      <c r="I123" s="46" t="str">
        <f t="shared" ca="1" si="66"/>
        <v/>
      </c>
      <c r="J123" s="47" t="str">
        <f t="shared" ca="1" si="67"/>
        <v/>
      </c>
      <c r="K123" s="47" t="str">
        <f t="shared" ca="1" si="68"/>
        <v/>
      </c>
      <c r="AJ123">
        <f t="shared" ca="1" si="39"/>
        <v>0</v>
      </c>
      <c r="AL123" t="s">
        <v>1794</v>
      </c>
      <c r="AM123">
        <v>8</v>
      </c>
      <c r="AN123">
        <f t="shared" ca="1" si="40"/>
        <v>800</v>
      </c>
      <c r="AO123" t="s">
        <v>846</v>
      </c>
      <c r="AP123" s="21">
        <f ca="1">INDEX(INDIRECT("'"&amp;$AL123&amp;"'!$AA:$AE"),MATCH(Sammanställning!$AO123,INDIRECT("'"&amp;$AL123&amp;"'!$AA:$AA"),0),4)</f>
        <v>0</v>
      </c>
      <c r="AQ123" s="21">
        <f>INDEX(DB!$A:$V,MATCH(Sammanställning!AQ$2&amp;Sammanställning!$AO123,DB!$U:$U,0),16)</f>
        <v>839.63643000000002</v>
      </c>
      <c r="AR123" s="21">
        <f>INDEX(DB!$A:$V,MATCH(Sammanställning!AR$2&amp;Sammanställning!$AO123,DB!$U:$U,0),16)</f>
        <v>0</v>
      </c>
      <c r="AS123" s="21">
        <f>INDEX(DB!$A:$V,MATCH(Sammanställning!AS$2&amp;Sammanställning!$AO123,DB!$U:$U,0),16)</f>
        <v>0</v>
      </c>
      <c r="AT123" s="21">
        <f t="shared" ca="1" si="41"/>
        <v>0</v>
      </c>
      <c r="AU123" s="21">
        <f t="shared" ca="1" si="42"/>
        <v>0</v>
      </c>
      <c r="AV123" s="21">
        <f t="shared" ca="1" si="43"/>
        <v>0</v>
      </c>
      <c r="AW123" t="e">
        <f ca="1">INDEX(DB!$A:$V,MATCH(Sammanställning!$AH$2&amp;Sammanställning!$AO123,DB!$U:$U,0),6)</f>
        <v>#N/A</v>
      </c>
      <c r="AX123" t="e">
        <f ca="1">INDEX(DB!$A:$V,MATCH(Sammanställning!$AH$2&amp;Sammanställning!$AO123,DB!$U:$U,0),7)</f>
        <v>#N/A</v>
      </c>
      <c r="AY123" t="e">
        <f ca="1">INDEX(DB!$A:$V,MATCH(Sammanställning!$AH$2&amp;Sammanställning!$AO123,DB!$U:$U,0),13)</f>
        <v>#N/A</v>
      </c>
      <c r="AZ123" t="e">
        <f ca="1">INDEX(DB!$A:$V,MATCH(Sammanställning!$AH$2&amp;Sammanställning!$AO123,DB!$U:$U,0),14)</f>
        <v>#N/A</v>
      </c>
      <c r="BA123" t="e">
        <f ca="1">INDEX(DB!$A:$V,MATCH(Sammanställning!$AH$2&amp;Sammanställning!$AO123,DB!$U:$U,0),17)</f>
        <v>#N/A</v>
      </c>
      <c r="BB123" s="21">
        <f t="shared" ca="1" si="44"/>
        <v>0</v>
      </c>
      <c r="BC123" s="21" t="e" cm="1">
        <f t="array" aca="1" ref="BC123" ca="1">INDEX($AQ123:$AS123,,MATCH($AH$2,$AQ$2:$AS$2,0))</f>
        <v>#N/A</v>
      </c>
      <c r="BD123" s="21" t="e" cm="1">
        <f t="array" aca="1" ref="BD123" ca="1">INDEX($AT123:$AV123,,MATCH($AH$2,$AT$2:$AV$2,0))</f>
        <v>#N/A</v>
      </c>
    </row>
    <row r="124" spans="1:56" outlineLevel="1" x14ac:dyDescent="0.35">
      <c r="A124">
        <v>703</v>
      </c>
      <c r="D124" s="45" t="str">
        <f t="shared" ca="1" si="61"/>
        <v/>
      </c>
      <c r="E124" s="45" t="str">
        <f t="shared" ca="1" si="62"/>
        <v/>
      </c>
      <c r="F124" s="45" t="str">
        <f t="shared" ca="1" si="63"/>
        <v/>
      </c>
      <c r="G124" s="45" t="str">
        <f t="shared" ca="1" si="64"/>
        <v/>
      </c>
      <c r="H124" s="45" t="str">
        <f t="shared" ca="1" si="65"/>
        <v/>
      </c>
      <c r="I124" s="46" t="str">
        <f t="shared" ca="1" si="66"/>
        <v/>
      </c>
      <c r="J124" s="47" t="str">
        <f t="shared" ca="1" si="67"/>
        <v/>
      </c>
      <c r="K124" s="47" t="str">
        <f t="shared" ca="1" si="68"/>
        <v/>
      </c>
      <c r="AJ124">
        <f t="shared" ca="1" si="39"/>
        <v>0</v>
      </c>
      <c r="AL124" t="s">
        <v>1794</v>
      </c>
      <c r="AM124">
        <v>8</v>
      </c>
      <c r="AN124">
        <f t="shared" ca="1" si="40"/>
        <v>800</v>
      </c>
      <c r="AO124" t="s">
        <v>849</v>
      </c>
      <c r="AP124" s="21">
        <f ca="1">INDEX(INDIRECT("'"&amp;$AL124&amp;"'!$AA:$AE"),MATCH(Sammanställning!$AO124,INDIRECT("'"&amp;$AL124&amp;"'!$AA:$AA"),0),4)</f>
        <v>0</v>
      </c>
      <c r="AQ124" s="21">
        <f>INDEX(DB!$A:$V,MATCH(Sammanställning!AQ$2&amp;Sammanställning!$AO124,DB!$U:$U,0),16)</f>
        <v>0</v>
      </c>
      <c r="AR124" s="21">
        <f>INDEX(DB!$A:$V,MATCH(Sammanställning!AR$2&amp;Sammanställning!$AO124,DB!$U:$U,0),16)</f>
        <v>0</v>
      </c>
      <c r="AS124" s="21">
        <f>INDEX(DB!$A:$V,MATCH(Sammanställning!AS$2&amp;Sammanställning!$AO124,DB!$U:$U,0),16)</f>
        <v>0</v>
      </c>
      <c r="AT124" s="21">
        <f t="shared" ca="1" si="41"/>
        <v>0</v>
      </c>
      <c r="AU124" s="21">
        <f t="shared" ca="1" si="42"/>
        <v>0</v>
      </c>
      <c r="AV124" s="21">
        <f t="shared" ca="1" si="43"/>
        <v>0</v>
      </c>
      <c r="AW124" t="e">
        <f ca="1">INDEX(DB!$A:$V,MATCH(Sammanställning!$AH$2&amp;Sammanställning!$AO124,DB!$U:$U,0),6)</f>
        <v>#N/A</v>
      </c>
      <c r="AX124" t="e">
        <f ca="1">INDEX(DB!$A:$V,MATCH(Sammanställning!$AH$2&amp;Sammanställning!$AO124,DB!$U:$U,0),7)</f>
        <v>#N/A</v>
      </c>
      <c r="AY124" t="e">
        <f ca="1">INDEX(DB!$A:$V,MATCH(Sammanställning!$AH$2&amp;Sammanställning!$AO124,DB!$U:$U,0),13)</f>
        <v>#N/A</v>
      </c>
      <c r="AZ124" t="e">
        <f ca="1">INDEX(DB!$A:$V,MATCH(Sammanställning!$AH$2&amp;Sammanställning!$AO124,DB!$U:$U,0),14)</f>
        <v>#N/A</v>
      </c>
      <c r="BA124" t="e">
        <f ca="1">INDEX(DB!$A:$V,MATCH(Sammanställning!$AH$2&amp;Sammanställning!$AO124,DB!$U:$U,0),17)</f>
        <v>#N/A</v>
      </c>
      <c r="BB124" s="21">
        <f t="shared" ca="1" si="44"/>
        <v>0</v>
      </c>
      <c r="BC124" s="21" t="e" cm="1">
        <f t="array" aca="1" ref="BC124" ca="1">INDEX($AQ124:$AS124,,MATCH($AH$2,$AQ$2:$AS$2,0))</f>
        <v>#N/A</v>
      </c>
      <c r="BD124" s="21" t="e" cm="1">
        <f t="array" aca="1" ref="BD124" ca="1">INDEX($AT124:$AV124,,MATCH($AH$2,$AT$2:$AV$2,0))</f>
        <v>#N/A</v>
      </c>
    </row>
    <row r="125" spans="1:56" outlineLevel="1" x14ac:dyDescent="0.35">
      <c r="A125">
        <v>704</v>
      </c>
      <c r="D125" s="45" t="str">
        <f t="shared" ca="1" si="61"/>
        <v/>
      </c>
      <c r="E125" s="45" t="str">
        <f t="shared" ca="1" si="62"/>
        <v/>
      </c>
      <c r="F125" s="45" t="str">
        <f t="shared" ca="1" si="63"/>
        <v/>
      </c>
      <c r="G125" s="45" t="str">
        <f t="shared" ca="1" si="64"/>
        <v/>
      </c>
      <c r="H125" s="45" t="str">
        <f t="shared" ca="1" si="65"/>
        <v/>
      </c>
      <c r="I125" s="46" t="str">
        <f t="shared" ca="1" si="66"/>
        <v/>
      </c>
      <c r="J125" s="47" t="str">
        <f t="shared" ca="1" si="67"/>
        <v/>
      </c>
      <c r="K125" s="47" t="str">
        <f t="shared" ca="1" si="68"/>
        <v/>
      </c>
      <c r="AJ125">
        <f t="shared" ca="1" si="39"/>
        <v>0</v>
      </c>
      <c r="AL125" t="s">
        <v>1794</v>
      </c>
      <c r="AM125">
        <v>8</v>
      </c>
      <c r="AN125">
        <f t="shared" ca="1" si="40"/>
        <v>800</v>
      </c>
      <c r="AO125" t="s">
        <v>852</v>
      </c>
      <c r="AP125" s="21">
        <f ca="1">INDEX(INDIRECT("'"&amp;$AL125&amp;"'!$AA:$AE"),MATCH(Sammanställning!$AO125,INDIRECT("'"&amp;$AL125&amp;"'!$AA:$AA"),0),4)</f>
        <v>0</v>
      </c>
      <c r="AQ125" s="21">
        <f>INDEX(DB!$A:$V,MATCH(Sammanställning!AQ$2&amp;Sammanställning!$AO125,DB!$U:$U,0),16)</f>
        <v>0</v>
      </c>
      <c r="AR125" s="21">
        <f>INDEX(DB!$A:$V,MATCH(Sammanställning!AR$2&amp;Sammanställning!$AO125,DB!$U:$U,0),16)</f>
        <v>0</v>
      </c>
      <c r="AS125" s="21">
        <f>INDEX(DB!$A:$V,MATCH(Sammanställning!AS$2&amp;Sammanställning!$AO125,DB!$U:$U,0),16)</f>
        <v>0</v>
      </c>
      <c r="AT125" s="21">
        <f t="shared" ca="1" si="41"/>
        <v>0</v>
      </c>
      <c r="AU125" s="21">
        <f t="shared" ca="1" si="42"/>
        <v>0</v>
      </c>
      <c r="AV125" s="21">
        <f t="shared" ca="1" si="43"/>
        <v>0</v>
      </c>
      <c r="AW125" t="e">
        <f ca="1">INDEX(DB!$A:$V,MATCH(Sammanställning!$AH$2&amp;Sammanställning!$AO125,DB!$U:$U,0),6)</f>
        <v>#N/A</v>
      </c>
      <c r="AX125" t="e">
        <f ca="1">INDEX(DB!$A:$V,MATCH(Sammanställning!$AH$2&amp;Sammanställning!$AO125,DB!$U:$U,0),7)</f>
        <v>#N/A</v>
      </c>
      <c r="AY125" t="e">
        <f ca="1">INDEX(DB!$A:$V,MATCH(Sammanställning!$AH$2&amp;Sammanställning!$AO125,DB!$U:$U,0),13)</f>
        <v>#N/A</v>
      </c>
      <c r="AZ125" t="e">
        <f ca="1">INDEX(DB!$A:$V,MATCH(Sammanställning!$AH$2&amp;Sammanställning!$AO125,DB!$U:$U,0),14)</f>
        <v>#N/A</v>
      </c>
      <c r="BA125" t="e">
        <f ca="1">INDEX(DB!$A:$V,MATCH(Sammanställning!$AH$2&amp;Sammanställning!$AO125,DB!$U:$U,0),17)</f>
        <v>#N/A</v>
      </c>
      <c r="BB125" s="21">
        <f t="shared" ca="1" si="44"/>
        <v>0</v>
      </c>
      <c r="BC125" s="21" t="e" cm="1">
        <f t="array" aca="1" ref="BC125" ca="1">INDEX($AQ125:$AS125,,MATCH($AH$2,$AQ$2:$AS$2,0))</f>
        <v>#N/A</v>
      </c>
      <c r="BD125" s="21" t="e" cm="1">
        <f t="array" aca="1" ref="BD125" ca="1">INDEX($AT125:$AV125,,MATCH($AH$2,$AT$2:$AV$2,0))</f>
        <v>#N/A</v>
      </c>
    </row>
    <row r="126" spans="1:56" outlineLevel="1" x14ac:dyDescent="0.35">
      <c r="A126">
        <v>705</v>
      </c>
      <c r="D126" s="45" t="str">
        <f t="shared" ca="1" si="61"/>
        <v/>
      </c>
      <c r="E126" s="45" t="str">
        <f t="shared" ca="1" si="62"/>
        <v/>
      </c>
      <c r="F126" s="45" t="str">
        <f t="shared" ca="1" si="63"/>
        <v/>
      </c>
      <c r="G126" s="45" t="str">
        <f t="shared" ca="1" si="64"/>
        <v/>
      </c>
      <c r="H126" s="45" t="str">
        <f t="shared" ca="1" si="65"/>
        <v/>
      </c>
      <c r="I126" s="46" t="str">
        <f t="shared" ca="1" si="66"/>
        <v/>
      </c>
      <c r="J126" s="47" t="str">
        <f t="shared" ca="1" si="67"/>
        <v/>
      </c>
      <c r="K126" s="47" t="str">
        <f t="shared" ca="1" si="68"/>
        <v/>
      </c>
      <c r="AJ126">
        <f t="shared" ca="1" si="39"/>
        <v>0</v>
      </c>
      <c r="AL126" t="s">
        <v>1794</v>
      </c>
      <c r="AM126">
        <v>8</v>
      </c>
      <c r="AN126">
        <f t="shared" ca="1" si="40"/>
        <v>800</v>
      </c>
      <c r="AO126" t="s">
        <v>855</v>
      </c>
      <c r="AP126" s="21">
        <f ca="1">INDEX(INDIRECT("'"&amp;$AL126&amp;"'!$AA:$AE"),MATCH(Sammanställning!$AO126,INDIRECT("'"&amp;$AL126&amp;"'!$AA:$AA"),0),4)</f>
        <v>0</v>
      </c>
      <c r="AQ126" s="21">
        <f>INDEX(DB!$A:$V,MATCH(Sammanställning!AQ$2&amp;Sammanställning!$AO126,DB!$U:$U,0),16)</f>
        <v>9098.300355479998</v>
      </c>
      <c r="AR126" s="21">
        <f>INDEX(DB!$A:$V,MATCH(Sammanställning!AR$2&amp;Sammanställning!$AO126,DB!$U:$U,0),16)</f>
        <v>14474.212537960002</v>
      </c>
      <c r="AS126" s="21">
        <f>INDEX(DB!$A:$V,MATCH(Sammanställning!AS$2&amp;Sammanställning!$AO126,DB!$U:$U,0),16)</f>
        <v>9833.821868160001</v>
      </c>
      <c r="AT126" s="21">
        <f t="shared" ca="1" si="41"/>
        <v>0</v>
      </c>
      <c r="AU126" s="21">
        <f t="shared" ca="1" si="42"/>
        <v>0</v>
      </c>
      <c r="AV126" s="21">
        <f t="shared" ca="1" si="43"/>
        <v>0</v>
      </c>
      <c r="AW126" t="e">
        <f ca="1">INDEX(DB!$A:$V,MATCH(Sammanställning!$AH$2&amp;Sammanställning!$AO126,DB!$U:$U,0),6)</f>
        <v>#N/A</v>
      </c>
      <c r="AX126" t="e">
        <f ca="1">INDEX(DB!$A:$V,MATCH(Sammanställning!$AH$2&amp;Sammanställning!$AO126,DB!$U:$U,0),7)</f>
        <v>#N/A</v>
      </c>
      <c r="AY126" t="e">
        <f ca="1">INDEX(DB!$A:$V,MATCH(Sammanställning!$AH$2&amp;Sammanställning!$AO126,DB!$U:$U,0),13)</f>
        <v>#N/A</v>
      </c>
      <c r="AZ126" t="e">
        <f ca="1">INDEX(DB!$A:$V,MATCH(Sammanställning!$AH$2&amp;Sammanställning!$AO126,DB!$U:$U,0),14)</f>
        <v>#N/A</v>
      </c>
      <c r="BA126" t="e">
        <f ca="1">INDEX(DB!$A:$V,MATCH(Sammanställning!$AH$2&amp;Sammanställning!$AO126,DB!$U:$U,0),17)</f>
        <v>#N/A</v>
      </c>
      <c r="BB126" s="21">
        <f t="shared" ca="1" si="44"/>
        <v>0</v>
      </c>
      <c r="BC126" s="21" t="e" cm="1">
        <f t="array" aca="1" ref="BC126" ca="1">INDEX($AQ126:$AS126,,MATCH($AH$2,$AQ$2:$AS$2,0))</f>
        <v>#N/A</v>
      </c>
      <c r="BD126" s="21" t="e" cm="1">
        <f t="array" aca="1" ref="BD126" ca="1">INDEX($AT126:$AV126,,MATCH($AH$2,$AT$2:$AV$2,0))</f>
        <v>#N/A</v>
      </c>
    </row>
    <row r="127" spans="1:56" outlineLevel="1" x14ac:dyDescent="0.35">
      <c r="A127">
        <v>706</v>
      </c>
      <c r="D127" s="45" t="str">
        <f t="shared" ca="1" si="61"/>
        <v/>
      </c>
      <c r="E127" s="45" t="str">
        <f t="shared" ca="1" si="62"/>
        <v/>
      </c>
      <c r="F127" s="45" t="str">
        <f t="shared" ca="1" si="63"/>
        <v/>
      </c>
      <c r="G127" s="45" t="str">
        <f t="shared" ca="1" si="64"/>
        <v/>
      </c>
      <c r="H127" s="45" t="str">
        <f t="shared" ca="1" si="65"/>
        <v/>
      </c>
      <c r="I127" s="46" t="str">
        <f t="shared" ca="1" si="66"/>
        <v/>
      </c>
      <c r="J127" s="47" t="str">
        <f t="shared" ca="1" si="67"/>
        <v/>
      </c>
      <c r="K127" s="47" t="str">
        <f t="shared" ca="1" si="68"/>
        <v/>
      </c>
      <c r="AJ127">
        <f t="shared" ca="1" si="39"/>
        <v>0</v>
      </c>
      <c r="AL127" t="s">
        <v>1794</v>
      </c>
      <c r="AM127">
        <v>8</v>
      </c>
      <c r="AN127">
        <f t="shared" ca="1" si="40"/>
        <v>800</v>
      </c>
      <c r="AO127" t="s">
        <v>859</v>
      </c>
      <c r="AP127" s="21">
        <f ca="1">INDEX(INDIRECT("'"&amp;$AL127&amp;"'!$AA:$AE"),MATCH(Sammanställning!$AO127,INDIRECT("'"&amp;$AL127&amp;"'!$AA:$AA"),0),4)</f>
        <v>0</v>
      </c>
      <c r="AQ127" s="21">
        <f>INDEX(DB!$A:$V,MATCH(Sammanställning!AQ$2&amp;Sammanställning!$AO127,DB!$U:$U,0),16)</f>
        <v>2024.08355392</v>
      </c>
      <c r="AR127" s="21">
        <f>INDEX(DB!$A:$V,MATCH(Sammanställning!AR$2&amp;Sammanställning!$AO127,DB!$U:$U,0),16)</f>
        <v>2452.85789084</v>
      </c>
      <c r="AS127" s="21">
        <f>INDEX(DB!$A:$V,MATCH(Sammanställning!AS$2&amp;Sammanställning!$AO127,DB!$U:$U,0),16)</f>
        <v>656.03593064000006</v>
      </c>
      <c r="AT127" s="21">
        <f t="shared" ca="1" si="41"/>
        <v>0</v>
      </c>
      <c r="AU127" s="21">
        <f t="shared" ca="1" si="42"/>
        <v>0</v>
      </c>
      <c r="AV127" s="21">
        <f t="shared" ca="1" si="43"/>
        <v>0</v>
      </c>
      <c r="AW127" t="e">
        <f ca="1">INDEX(DB!$A:$V,MATCH(Sammanställning!$AH$2&amp;Sammanställning!$AO127,DB!$U:$U,0),6)</f>
        <v>#N/A</v>
      </c>
      <c r="AX127" t="e">
        <f ca="1">INDEX(DB!$A:$V,MATCH(Sammanställning!$AH$2&amp;Sammanställning!$AO127,DB!$U:$U,0),7)</f>
        <v>#N/A</v>
      </c>
      <c r="AY127" t="e">
        <f ca="1">INDEX(DB!$A:$V,MATCH(Sammanställning!$AH$2&amp;Sammanställning!$AO127,DB!$U:$U,0),13)</f>
        <v>#N/A</v>
      </c>
      <c r="AZ127" t="e">
        <f ca="1">INDEX(DB!$A:$V,MATCH(Sammanställning!$AH$2&amp;Sammanställning!$AO127,DB!$U:$U,0),14)</f>
        <v>#N/A</v>
      </c>
      <c r="BA127" t="e">
        <f ca="1">INDEX(DB!$A:$V,MATCH(Sammanställning!$AH$2&amp;Sammanställning!$AO127,DB!$U:$U,0),17)</f>
        <v>#N/A</v>
      </c>
      <c r="BB127" s="21">
        <f t="shared" ca="1" si="44"/>
        <v>0</v>
      </c>
      <c r="BC127" s="21" t="e" cm="1">
        <f t="array" aca="1" ref="BC127" ca="1">INDEX($AQ127:$AS127,,MATCH($AH$2,$AQ$2:$AS$2,0))</f>
        <v>#N/A</v>
      </c>
      <c r="BD127" s="21" t="e" cm="1">
        <f t="array" aca="1" ref="BD127" ca="1">INDEX($AT127:$AV127,,MATCH($AH$2,$AT$2:$AV$2,0))</f>
        <v>#N/A</v>
      </c>
    </row>
    <row r="128" spans="1:56" outlineLevel="1" x14ac:dyDescent="0.35">
      <c r="A128">
        <v>707</v>
      </c>
      <c r="D128" s="45" t="str">
        <f t="shared" ca="1" si="61"/>
        <v/>
      </c>
      <c r="E128" s="45" t="str">
        <f t="shared" ca="1" si="62"/>
        <v/>
      </c>
      <c r="F128" s="45" t="str">
        <f t="shared" ca="1" si="63"/>
        <v/>
      </c>
      <c r="G128" s="45" t="str">
        <f t="shared" ca="1" si="64"/>
        <v/>
      </c>
      <c r="H128" s="45" t="str">
        <f t="shared" ca="1" si="65"/>
        <v/>
      </c>
      <c r="I128" s="46" t="str">
        <f t="shared" ca="1" si="66"/>
        <v/>
      </c>
      <c r="J128" s="47" t="str">
        <f t="shared" ca="1" si="67"/>
        <v/>
      </c>
      <c r="K128" s="47" t="str">
        <f t="shared" ca="1" si="68"/>
        <v/>
      </c>
      <c r="AJ128">
        <f t="shared" ca="1" si="39"/>
        <v>0</v>
      </c>
      <c r="AL128" t="s">
        <v>1794</v>
      </c>
      <c r="AM128">
        <v>8</v>
      </c>
      <c r="AN128">
        <f t="shared" ca="1" si="40"/>
        <v>800</v>
      </c>
      <c r="AO128" t="s">
        <v>863</v>
      </c>
      <c r="AP128" s="21">
        <f ca="1">INDEX(INDIRECT("'"&amp;$AL128&amp;"'!$AA:$AE"),MATCH(Sammanställning!$AO128,INDIRECT("'"&amp;$AL128&amp;"'!$AA:$AA"),0),4)</f>
        <v>0</v>
      </c>
      <c r="AQ128" s="21">
        <f>INDEX(DB!$A:$V,MATCH(Sammanställning!AQ$2&amp;Sammanställning!$AO128,DB!$U:$U,0),16)</f>
        <v>0</v>
      </c>
      <c r="AR128" s="21">
        <f>INDEX(DB!$A:$V,MATCH(Sammanställning!AR$2&amp;Sammanställning!$AO128,DB!$U:$U,0),16)</f>
        <v>0</v>
      </c>
      <c r="AS128" s="21">
        <f>INDEX(DB!$A:$V,MATCH(Sammanställning!AS$2&amp;Sammanställning!$AO128,DB!$U:$U,0),16)</f>
        <v>0</v>
      </c>
      <c r="AT128" s="21">
        <f t="shared" ca="1" si="41"/>
        <v>0</v>
      </c>
      <c r="AU128" s="21">
        <f t="shared" ca="1" si="42"/>
        <v>0</v>
      </c>
      <c r="AV128" s="21">
        <f t="shared" ca="1" si="43"/>
        <v>0</v>
      </c>
      <c r="AW128" t="e">
        <f ca="1">INDEX(DB!$A:$V,MATCH(Sammanställning!$AH$2&amp;Sammanställning!$AO128,DB!$U:$U,0),6)</f>
        <v>#N/A</v>
      </c>
      <c r="AX128" t="e">
        <f ca="1">INDEX(DB!$A:$V,MATCH(Sammanställning!$AH$2&amp;Sammanställning!$AO128,DB!$U:$U,0),7)</f>
        <v>#N/A</v>
      </c>
      <c r="AY128" t="e">
        <f ca="1">INDEX(DB!$A:$V,MATCH(Sammanställning!$AH$2&amp;Sammanställning!$AO128,DB!$U:$U,0),13)</f>
        <v>#N/A</v>
      </c>
      <c r="AZ128" t="e">
        <f ca="1">INDEX(DB!$A:$V,MATCH(Sammanställning!$AH$2&amp;Sammanställning!$AO128,DB!$U:$U,0),14)</f>
        <v>#N/A</v>
      </c>
      <c r="BA128" t="e">
        <f ca="1">INDEX(DB!$A:$V,MATCH(Sammanställning!$AH$2&amp;Sammanställning!$AO128,DB!$U:$U,0),17)</f>
        <v>#N/A</v>
      </c>
      <c r="BB128" s="21">
        <f t="shared" ca="1" si="44"/>
        <v>0</v>
      </c>
      <c r="BC128" s="21" t="e" cm="1">
        <f t="array" aca="1" ref="BC128" ca="1">INDEX($AQ128:$AS128,,MATCH($AH$2,$AQ$2:$AS$2,0))</f>
        <v>#N/A</v>
      </c>
      <c r="BD128" s="21" t="e" cm="1">
        <f t="array" aca="1" ref="BD128" ca="1">INDEX($AT128:$AV128,,MATCH($AH$2,$AT$2:$AV$2,0))</f>
        <v>#N/A</v>
      </c>
    </row>
    <row r="129" spans="1:56" outlineLevel="1" x14ac:dyDescent="0.35">
      <c r="A129">
        <v>708</v>
      </c>
      <c r="D129" s="45" t="str">
        <f t="shared" ca="1" si="61"/>
        <v/>
      </c>
      <c r="E129" s="45" t="str">
        <f t="shared" ca="1" si="62"/>
        <v/>
      </c>
      <c r="F129" s="45" t="str">
        <f t="shared" ca="1" si="63"/>
        <v/>
      </c>
      <c r="G129" s="45" t="str">
        <f t="shared" ca="1" si="64"/>
        <v/>
      </c>
      <c r="H129" s="45" t="str">
        <f t="shared" ca="1" si="65"/>
        <v/>
      </c>
      <c r="I129" s="46" t="str">
        <f t="shared" ca="1" si="66"/>
        <v/>
      </c>
      <c r="J129" s="47" t="str">
        <f t="shared" ca="1" si="67"/>
        <v/>
      </c>
      <c r="K129" s="47" t="str">
        <f t="shared" ca="1" si="68"/>
        <v/>
      </c>
      <c r="AJ129">
        <f t="shared" ca="1" si="39"/>
        <v>0</v>
      </c>
      <c r="AL129" t="s">
        <v>1794</v>
      </c>
      <c r="AM129">
        <v>8</v>
      </c>
      <c r="AN129">
        <f t="shared" ca="1" si="40"/>
        <v>800</v>
      </c>
      <c r="AO129" t="s">
        <v>867</v>
      </c>
      <c r="AP129" s="21">
        <f ca="1">INDEX(INDIRECT("'"&amp;$AL129&amp;"'!$AA:$AE"),MATCH(Sammanställning!$AO129,INDIRECT("'"&amp;$AL129&amp;"'!$AA:$AA"),0),4)</f>
        <v>0</v>
      </c>
      <c r="AQ129" s="21">
        <f>INDEX(DB!$A:$V,MATCH(Sammanställning!AQ$2&amp;Sammanställning!$AO129,DB!$U:$U,0),16)</f>
        <v>123.14667639999999</v>
      </c>
      <c r="AR129" s="21">
        <f>INDEX(DB!$A:$V,MATCH(Sammanställning!AR$2&amp;Sammanställning!$AO129,DB!$U:$U,0),16)</f>
        <v>6008.4382930800002</v>
      </c>
      <c r="AS129" s="21">
        <f>INDEX(DB!$A:$V,MATCH(Sammanställning!AS$2&amp;Sammanställning!$AO129,DB!$U:$U,0),16)</f>
        <v>0</v>
      </c>
      <c r="AT129" s="21">
        <f t="shared" ca="1" si="41"/>
        <v>0</v>
      </c>
      <c r="AU129" s="21">
        <f t="shared" ca="1" si="42"/>
        <v>0</v>
      </c>
      <c r="AV129" s="21">
        <f t="shared" ca="1" si="43"/>
        <v>0</v>
      </c>
      <c r="AW129" t="e">
        <f ca="1">INDEX(DB!$A:$V,MATCH(Sammanställning!$AH$2&amp;Sammanställning!$AO129,DB!$U:$U,0),6)</f>
        <v>#N/A</v>
      </c>
      <c r="AX129" t="e">
        <f ca="1">INDEX(DB!$A:$V,MATCH(Sammanställning!$AH$2&amp;Sammanställning!$AO129,DB!$U:$U,0),7)</f>
        <v>#N/A</v>
      </c>
      <c r="AY129" t="e">
        <f ca="1">INDEX(DB!$A:$V,MATCH(Sammanställning!$AH$2&amp;Sammanställning!$AO129,DB!$U:$U,0),13)</f>
        <v>#N/A</v>
      </c>
      <c r="AZ129" t="e">
        <f ca="1">INDEX(DB!$A:$V,MATCH(Sammanställning!$AH$2&amp;Sammanställning!$AO129,DB!$U:$U,0),14)</f>
        <v>#N/A</v>
      </c>
      <c r="BA129" t="e">
        <f ca="1">INDEX(DB!$A:$V,MATCH(Sammanställning!$AH$2&amp;Sammanställning!$AO129,DB!$U:$U,0),17)</f>
        <v>#N/A</v>
      </c>
      <c r="BB129" s="21">
        <f t="shared" ca="1" si="44"/>
        <v>0</v>
      </c>
      <c r="BC129" s="21" t="e" cm="1">
        <f t="array" aca="1" ref="BC129" ca="1">INDEX($AQ129:$AS129,,MATCH($AH$2,$AQ$2:$AS$2,0))</f>
        <v>#N/A</v>
      </c>
      <c r="BD129" s="21" t="e" cm="1">
        <f t="array" aca="1" ref="BD129" ca="1">INDEX($AT129:$AV129,,MATCH($AH$2,$AT$2:$AV$2,0))</f>
        <v>#N/A</v>
      </c>
    </row>
    <row r="130" spans="1:56" outlineLevel="1" x14ac:dyDescent="0.35">
      <c r="A130">
        <v>709</v>
      </c>
      <c r="D130" s="45" t="str">
        <f t="shared" ca="1" si="61"/>
        <v/>
      </c>
      <c r="E130" s="45" t="str">
        <f t="shared" ca="1" si="62"/>
        <v/>
      </c>
      <c r="F130" s="45" t="str">
        <f t="shared" ca="1" si="63"/>
        <v/>
      </c>
      <c r="G130" s="45" t="str">
        <f t="shared" ca="1" si="64"/>
        <v/>
      </c>
      <c r="H130" s="45" t="str">
        <f t="shared" ca="1" si="65"/>
        <v/>
      </c>
      <c r="I130" s="46" t="str">
        <f t="shared" ca="1" si="66"/>
        <v/>
      </c>
      <c r="J130" s="47" t="str">
        <f t="shared" ca="1" si="67"/>
        <v/>
      </c>
      <c r="K130" s="47" t="str">
        <f t="shared" ca="1" si="68"/>
        <v/>
      </c>
      <c r="AJ130">
        <f t="shared" ca="1" si="39"/>
        <v>0</v>
      </c>
      <c r="AL130" t="s">
        <v>1794</v>
      </c>
      <c r="AM130">
        <v>8</v>
      </c>
      <c r="AN130">
        <f t="shared" ca="1" si="40"/>
        <v>800</v>
      </c>
      <c r="AO130" t="s">
        <v>871</v>
      </c>
      <c r="AP130" s="21">
        <f ca="1">INDEX(INDIRECT("'"&amp;$AL130&amp;"'!$AA:$AE"),MATCH(Sammanställning!$AO130,INDIRECT("'"&amp;$AL130&amp;"'!$AA:$AA"),0),4)</f>
        <v>0</v>
      </c>
      <c r="AQ130" s="21">
        <f>INDEX(DB!$A:$V,MATCH(Sammanställning!AQ$2&amp;Sammanställning!$AO130,DB!$U:$U,0),16)</f>
        <v>9437.5134731999988</v>
      </c>
      <c r="AR130" s="21">
        <f>INDEX(DB!$A:$V,MATCH(Sammanställning!AR$2&amp;Sammanställning!$AO130,DB!$U:$U,0),16)</f>
        <v>6008.4382930800002</v>
      </c>
      <c r="AS130" s="21">
        <f>INDEX(DB!$A:$V,MATCH(Sammanställning!AS$2&amp;Sammanställning!$AO130,DB!$U:$U,0),16)</f>
        <v>0</v>
      </c>
      <c r="AT130" s="21">
        <f t="shared" ca="1" si="41"/>
        <v>0</v>
      </c>
      <c r="AU130" s="21">
        <f t="shared" ca="1" si="42"/>
        <v>0</v>
      </c>
      <c r="AV130" s="21">
        <f t="shared" ca="1" si="43"/>
        <v>0</v>
      </c>
      <c r="AW130" t="e">
        <f ca="1">INDEX(DB!$A:$V,MATCH(Sammanställning!$AH$2&amp;Sammanställning!$AO130,DB!$U:$U,0),6)</f>
        <v>#N/A</v>
      </c>
      <c r="AX130" t="e">
        <f ca="1">INDEX(DB!$A:$V,MATCH(Sammanställning!$AH$2&amp;Sammanställning!$AO130,DB!$U:$U,0),7)</f>
        <v>#N/A</v>
      </c>
      <c r="AY130" t="e">
        <f ca="1">INDEX(DB!$A:$V,MATCH(Sammanställning!$AH$2&amp;Sammanställning!$AO130,DB!$U:$U,0),13)</f>
        <v>#N/A</v>
      </c>
      <c r="AZ130" t="e">
        <f ca="1">INDEX(DB!$A:$V,MATCH(Sammanställning!$AH$2&amp;Sammanställning!$AO130,DB!$U:$U,0),14)</f>
        <v>#N/A</v>
      </c>
      <c r="BA130" t="e">
        <f ca="1">INDEX(DB!$A:$V,MATCH(Sammanställning!$AH$2&amp;Sammanställning!$AO130,DB!$U:$U,0),17)</f>
        <v>#N/A</v>
      </c>
      <c r="BB130" s="21">
        <f t="shared" ca="1" si="44"/>
        <v>0</v>
      </c>
      <c r="BC130" s="21" t="e" cm="1">
        <f t="array" aca="1" ref="BC130" ca="1">INDEX($AQ130:$AS130,,MATCH($AH$2,$AQ$2:$AS$2,0))</f>
        <v>#N/A</v>
      </c>
      <c r="BD130" s="21" t="e" cm="1">
        <f t="array" aca="1" ref="BD130" ca="1">INDEX($AT130:$AV130,,MATCH($AH$2,$AT$2:$AV$2,0))</f>
        <v>#N/A</v>
      </c>
    </row>
    <row r="131" spans="1:56" outlineLevel="1" x14ac:dyDescent="0.35">
      <c r="A131">
        <v>710</v>
      </c>
      <c r="D131" s="45" t="str">
        <f t="shared" ca="1" si="61"/>
        <v/>
      </c>
      <c r="E131" s="45" t="str">
        <f t="shared" ca="1" si="62"/>
        <v/>
      </c>
      <c r="F131" s="45" t="str">
        <f t="shared" ca="1" si="63"/>
        <v/>
      </c>
      <c r="G131" s="45" t="str">
        <f t="shared" ca="1" si="64"/>
        <v/>
      </c>
      <c r="H131" s="45" t="str">
        <f t="shared" ca="1" si="65"/>
        <v/>
      </c>
      <c r="I131" s="46" t="str">
        <f t="shared" ca="1" si="66"/>
        <v/>
      </c>
      <c r="J131" s="47" t="str">
        <f t="shared" ca="1" si="67"/>
        <v/>
      </c>
      <c r="K131" s="47" t="str">
        <f t="shared" ca="1" si="68"/>
        <v/>
      </c>
      <c r="AJ131">
        <f t="shared" ca="1" si="39"/>
        <v>0</v>
      </c>
      <c r="AL131" t="s">
        <v>1794</v>
      </c>
      <c r="AM131">
        <v>8</v>
      </c>
      <c r="AN131">
        <f t="shared" ca="1" si="40"/>
        <v>800</v>
      </c>
      <c r="AO131" t="s">
        <v>875</v>
      </c>
      <c r="AP131" s="21">
        <f ca="1">INDEX(INDIRECT("'"&amp;$AL131&amp;"'!$AA:$AE"),MATCH(Sammanställning!$AO131,INDIRECT("'"&amp;$AL131&amp;"'!$AA:$AA"),0),4)</f>
        <v>0</v>
      </c>
      <c r="AQ131" s="21">
        <f>INDEX(DB!$A:$V,MATCH(Sammanställning!AQ$2&amp;Sammanställning!$AO131,DB!$U:$U,0),16)</f>
        <v>5210.2239269599995</v>
      </c>
      <c r="AR131" s="21">
        <f>INDEX(DB!$A:$V,MATCH(Sammanställning!AR$2&amp;Sammanställning!$AO131,DB!$U:$U,0),16)</f>
        <v>8713.1871129200008</v>
      </c>
      <c r="AS131" s="21">
        <f>INDEX(DB!$A:$V,MATCH(Sammanställning!AS$2&amp;Sammanställning!$AO131,DB!$U:$U,0),16)</f>
        <v>5341.207210040001</v>
      </c>
      <c r="AT131" s="21">
        <f t="shared" ca="1" si="41"/>
        <v>0</v>
      </c>
      <c r="AU131" s="21">
        <f t="shared" ca="1" si="42"/>
        <v>0</v>
      </c>
      <c r="AV131" s="21">
        <f t="shared" ca="1" si="43"/>
        <v>0</v>
      </c>
      <c r="AW131" t="e">
        <f ca="1">INDEX(DB!$A:$V,MATCH(Sammanställning!$AH$2&amp;Sammanställning!$AO131,DB!$U:$U,0),6)</f>
        <v>#N/A</v>
      </c>
      <c r="AX131" t="e">
        <f ca="1">INDEX(DB!$A:$V,MATCH(Sammanställning!$AH$2&amp;Sammanställning!$AO131,DB!$U:$U,0),7)</f>
        <v>#N/A</v>
      </c>
      <c r="AY131" t="e">
        <f ca="1">INDEX(DB!$A:$V,MATCH(Sammanställning!$AH$2&amp;Sammanställning!$AO131,DB!$U:$U,0),13)</f>
        <v>#N/A</v>
      </c>
      <c r="AZ131" t="e">
        <f ca="1">INDEX(DB!$A:$V,MATCH(Sammanställning!$AH$2&amp;Sammanställning!$AO131,DB!$U:$U,0),14)</f>
        <v>#N/A</v>
      </c>
      <c r="BA131" t="e">
        <f ca="1">INDEX(DB!$A:$V,MATCH(Sammanställning!$AH$2&amp;Sammanställning!$AO131,DB!$U:$U,0),17)</f>
        <v>#N/A</v>
      </c>
      <c r="BB131" s="21">
        <f t="shared" ca="1" si="44"/>
        <v>0</v>
      </c>
      <c r="BC131" s="21" t="e" cm="1">
        <f t="array" aca="1" ref="BC131" ca="1">INDEX($AQ131:$AS131,,MATCH($AH$2,$AQ$2:$AS$2,0))</f>
        <v>#N/A</v>
      </c>
      <c r="BD131" s="21" t="e" cm="1">
        <f t="array" aca="1" ref="BD131" ca="1">INDEX($AT131:$AV131,,MATCH($AH$2,$AT$2:$AV$2,0))</f>
        <v>#N/A</v>
      </c>
    </row>
    <row r="132" spans="1:56" outlineLevel="1" x14ac:dyDescent="0.35">
      <c r="A132">
        <v>711</v>
      </c>
      <c r="D132" s="45" t="str">
        <f t="shared" ca="1" si="61"/>
        <v/>
      </c>
      <c r="E132" s="45" t="str">
        <f t="shared" ca="1" si="62"/>
        <v/>
      </c>
      <c r="F132" s="45" t="str">
        <f t="shared" ca="1" si="63"/>
        <v/>
      </c>
      <c r="G132" s="45" t="str">
        <f t="shared" ca="1" si="64"/>
        <v/>
      </c>
      <c r="H132" s="45" t="str">
        <f t="shared" ca="1" si="65"/>
        <v/>
      </c>
      <c r="I132" s="46" t="str">
        <f t="shared" ca="1" si="66"/>
        <v/>
      </c>
      <c r="J132" s="47" t="str">
        <f t="shared" ca="1" si="67"/>
        <v/>
      </c>
      <c r="K132" s="47" t="str">
        <f t="shared" ca="1" si="68"/>
        <v/>
      </c>
      <c r="AJ132">
        <f t="shared" ca="1" si="39"/>
        <v>0</v>
      </c>
      <c r="AL132" t="s">
        <v>1794</v>
      </c>
      <c r="AM132">
        <v>8</v>
      </c>
      <c r="AN132">
        <f t="shared" ca="1" si="40"/>
        <v>800</v>
      </c>
      <c r="AO132" t="s">
        <v>881</v>
      </c>
      <c r="AP132" s="21">
        <f ca="1">INDEX(INDIRECT("'"&amp;$AL132&amp;"'!$AA:$AE"),MATCH(Sammanställning!$AO132,INDIRECT("'"&amp;$AL132&amp;"'!$AA:$AA"),0),4)</f>
        <v>0</v>
      </c>
      <c r="AQ132" s="21">
        <f>INDEX(DB!$A:$V,MATCH(Sammanställning!AQ$2&amp;Sammanställning!$AO132,DB!$U:$U,0),16)</f>
        <v>0</v>
      </c>
      <c r="AR132" s="21">
        <f>INDEX(DB!$A:$V,MATCH(Sammanställning!AR$2&amp;Sammanställning!$AO132,DB!$U:$U,0),16)</f>
        <v>0</v>
      </c>
      <c r="AS132" s="21">
        <f>INDEX(DB!$A:$V,MATCH(Sammanställning!AS$2&amp;Sammanställning!$AO132,DB!$U:$U,0),16)</f>
        <v>0</v>
      </c>
      <c r="AT132" s="21">
        <f t="shared" ca="1" si="41"/>
        <v>0</v>
      </c>
      <c r="AU132" s="21">
        <f t="shared" ca="1" si="42"/>
        <v>0</v>
      </c>
      <c r="AV132" s="21">
        <f t="shared" ca="1" si="43"/>
        <v>0</v>
      </c>
      <c r="AW132" t="e">
        <f ca="1">INDEX(DB!$A:$V,MATCH(Sammanställning!$AH$2&amp;Sammanställning!$AO132,DB!$U:$U,0),6)</f>
        <v>#N/A</v>
      </c>
      <c r="AX132" t="e">
        <f ca="1">INDEX(DB!$A:$V,MATCH(Sammanställning!$AH$2&amp;Sammanställning!$AO132,DB!$U:$U,0),7)</f>
        <v>#N/A</v>
      </c>
      <c r="AY132" t="e">
        <f ca="1">INDEX(DB!$A:$V,MATCH(Sammanställning!$AH$2&amp;Sammanställning!$AO132,DB!$U:$U,0),13)</f>
        <v>#N/A</v>
      </c>
      <c r="AZ132" t="e">
        <f ca="1">INDEX(DB!$A:$V,MATCH(Sammanställning!$AH$2&amp;Sammanställning!$AO132,DB!$U:$U,0),14)</f>
        <v>#N/A</v>
      </c>
      <c r="BA132" t="e">
        <f ca="1">INDEX(DB!$A:$V,MATCH(Sammanställning!$AH$2&amp;Sammanställning!$AO132,DB!$U:$U,0),17)</f>
        <v>#N/A</v>
      </c>
      <c r="BB132" s="21">
        <f t="shared" ca="1" si="44"/>
        <v>0</v>
      </c>
      <c r="BC132" s="21" t="e" cm="1">
        <f t="array" aca="1" ref="BC132" ca="1">INDEX($AQ132:$AS132,,MATCH($AH$2,$AQ$2:$AS$2,0))</f>
        <v>#N/A</v>
      </c>
      <c r="BD132" s="21" t="e" cm="1">
        <f t="array" aca="1" ref="BD132" ca="1">INDEX($AT132:$AV132,,MATCH($AH$2,$AT$2:$AV$2,0))</f>
        <v>#N/A</v>
      </c>
    </row>
    <row r="133" spans="1:56" outlineLevel="1" x14ac:dyDescent="0.35">
      <c r="A133">
        <v>712</v>
      </c>
      <c r="D133" s="45" t="str">
        <f t="shared" ca="1" si="61"/>
        <v/>
      </c>
      <c r="E133" s="45" t="str">
        <f t="shared" ca="1" si="62"/>
        <v/>
      </c>
      <c r="F133" s="45" t="str">
        <f t="shared" ca="1" si="63"/>
        <v/>
      </c>
      <c r="G133" s="45" t="str">
        <f t="shared" ca="1" si="64"/>
        <v/>
      </c>
      <c r="H133" s="45" t="str">
        <f t="shared" ca="1" si="65"/>
        <v/>
      </c>
      <c r="I133" s="46" t="str">
        <f t="shared" ca="1" si="66"/>
        <v/>
      </c>
      <c r="J133" s="47" t="str">
        <f t="shared" ca="1" si="67"/>
        <v/>
      </c>
      <c r="K133" s="47" t="str">
        <f t="shared" ca="1" si="68"/>
        <v/>
      </c>
      <c r="AJ133">
        <f t="shared" ref="AJ133:AJ196" ca="1" si="69">IF(AP133&gt;0,1,0)</f>
        <v>0</v>
      </c>
      <c r="AL133" t="s">
        <v>1794</v>
      </c>
      <c r="AM133">
        <v>8</v>
      </c>
      <c r="AN133">
        <f t="shared" ref="AN133:AN196" ca="1" si="70">IF(AM132&lt;&gt;AM133,AM133*100,AN132)+IF(AP133&gt;0,1,0)</f>
        <v>800</v>
      </c>
      <c r="AO133" t="s">
        <v>884</v>
      </c>
      <c r="AP133" s="21">
        <f ca="1">INDEX(INDIRECT("'"&amp;$AL133&amp;"'!$AA:$AE"),MATCH(Sammanställning!$AO133,INDIRECT("'"&amp;$AL133&amp;"'!$AA:$AA"),0),4)</f>
        <v>0</v>
      </c>
      <c r="AQ133" s="21">
        <f>INDEX(DB!$A:$V,MATCH(Sammanställning!AQ$2&amp;Sammanställning!$AO133,DB!$U:$U,0),16)</f>
        <v>3780.6029654799995</v>
      </c>
      <c r="AR133" s="21">
        <f>INDEX(DB!$A:$V,MATCH(Sammanställning!AR$2&amp;Sammanställning!$AO133,DB!$U:$U,0),16)</f>
        <v>5064.6869457599996</v>
      </c>
      <c r="AS133" s="21">
        <f>INDEX(DB!$A:$V,MATCH(Sammanställning!AS$2&amp;Sammanställning!$AO133,DB!$U:$U,0),16)</f>
        <v>2565.9289300800001</v>
      </c>
      <c r="AT133" s="21">
        <f t="shared" ref="AT133:AT196" ca="1" si="71">IF($AO133="15.3",IF(SUMIF($AK:$AK,"Maskin",$AP:$AP)&lt;$AP133,$AP133-SUMIF($AK:$AK,"Maskin",$AP:$AP),0),$AP133)*AQ133</f>
        <v>0</v>
      </c>
      <c r="AU133" s="21">
        <f t="shared" ref="AU133:AU196" ca="1" si="72">IF($AO133="15.3",IF(SUMIF($AK:$AK,"Maskin",$AP:$AP)&lt;$AP133,$AP133-SUMIF($AK:$AK,"Maskin",$AP:$AP),0),$AP133)*AR133</f>
        <v>0</v>
      </c>
      <c r="AV133" s="21">
        <f t="shared" ref="AV133:AV196" ca="1" si="73">IF($AO133="15.3",IF(SUMIF($AK:$AK,"Maskin",$AP:$AP)&lt;$AP133,$AP133-SUMIF($AK:$AK,"Maskin",$AP:$AP),0),$AP133)*AS133</f>
        <v>0</v>
      </c>
      <c r="AW133" t="e">
        <f ca="1">INDEX(DB!$A:$V,MATCH(Sammanställning!$AH$2&amp;Sammanställning!$AO133,DB!$U:$U,0),6)</f>
        <v>#N/A</v>
      </c>
      <c r="AX133" t="e">
        <f ca="1">INDEX(DB!$A:$V,MATCH(Sammanställning!$AH$2&amp;Sammanställning!$AO133,DB!$U:$U,0),7)</f>
        <v>#N/A</v>
      </c>
      <c r="AY133" t="e">
        <f ca="1">INDEX(DB!$A:$V,MATCH(Sammanställning!$AH$2&amp;Sammanställning!$AO133,DB!$U:$U,0),13)</f>
        <v>#N/A</v>
      </c>
      <c r="AZ133" t="e">
        <f ca="1">INDEX(DB!$A:$V,MATCH(Sammanställning!$AH$2&amp;Sammanställning!$AO133,DB!$U:$U,0),14)</f>
        <v>#N/A</v>
      </c>
      <c r="BA133" t="e">
        <f ca="1">INDEX(DB!$A:$V,MATCH(Sammanställning!$AH$2&amp;Sammanställning!$AO133,DB!$U:$U,0),17)</f>
        <v>#N/A</v>
      </c>
      <c r="BB133" s="21">
        <f t="shared" ref="BB133:BB196" ca="1" si="74">AP133</f>
        <v>0</v>
      </c>
      <c r="BC133" s="21" t="e" cm="1">
        <f t="array" aca="1" ref="BC133" ca="1">INDEX($AQ133:$AS133,,MATCH($AH$2,$AQ$2:$AS$2,0))</f>
        <v>#N/A</v>
      </c>
      <c r="BD133" s="21" t="e" cm="1">
        <f t="array" aca="1" ref="BD133" ca="1">INDEX($AT133:$AV133,,MATCH($AH$2,$AT$2:$AV$2,0))</f>
        <v>#N/A</v>
      </c>
    </row>
    <row r="134" spans="1:56" outlineLevel="1" x14ac:dyDescent="0.35">
      <c r="A134">
        <v>713</v>
      </c>
      <c r="D134" s="45" t="str">
        <f t="shared" ca="1" si="61"/>
        <v/>
      </c>
      <c r="E134" s="45" t="str">
        <f t="shared" ca="1" si="62"/>
        <v/>
      </c>
      <c r="F134" s="45" t="str">
        <f t="shared" ca="1" si="63"/>
        <v/>
      </c>
      <c r="G134" s="45" t="str">
        <f t="shared" ca="1" si="64"/>
        <v/>
      </c>
      <c r="H134" s="45" t="str">
        <f t="shared" ca="1" si="65"/>
        <v/>
      </c>
      <c r="I134" s="46" t="str">
        <f t="shared" ca="1" si="66"/>
        <v/>
      </c>
      <c r="J134" s="47" t="str">
        <f t="shared" ca="1" si="67"/>
        <v/>
      </c>
      <c r="K134" s="47" t="str">
        <f t="shared" ca="1" si="68"/>
        <v/>
      </c>
      <c r="AJ134">
        <f t="shared" ca="1" si="69"/>
        <v>0</v>
      </c>
      <c r="AL134" t="s">
        <v>1794</v>
      </c>
      <c r="AM134">
        <v>8</v>
      </c>
      <c r="AN134">
        <f t="shared" ca="1" si="70"/>
        <v>800</v>
      </c>
      <c r="AO134" t="s">
        <v>888</v>
      </c>
      <c r="AP134" s="21">
        <f ca="1">INDEX(INDIRECT("'"&amp;$AL134&amp;"'!$AA:$AE"),MATCH(Sammanställning!$AO134,INDIRECT("'"&amp;$AL134&amp;"'!$AA:$AA"),0),4)</f>
        <v>0</v>
      </c>
      <c r="AQ134" s="21">
        <f>INDEX(DB!$A:$V,MATCH(Sammanställning!AQ$2&amp;Sammanställning!$AO134,DB!$U:$U,0),16)</f>
        <v>1427.3819310000001</v>
      </c>
      <c r="AR134" s="21">
        <f>INDEX(DB!$A:$V,MATCH(Sammanställning!AR$2&amp;Sammanställning!$AO134,DB!$U:$U,0),16)</f>
        <v>671.70914400000004</v>
      </c>
      <c r="AS134" s="21">
        <f>INDEX(DB!$A:$V,MATCH(Sammanställning!AS$2&amp;Sammanställning!$AO134,DB!$U:$U,0),16)</f>
        <v>3582.4487680000002</v>
      </c>
      <c r="AT134" s="21">
        <f t="shared" ca="1" si="71"/>
        <v>0</v>
      </c>
      <c r="AU134" s="21">
        <f t="shared" ca="1" si="72"/>
        <v>0</v>
      </c>
      <c r="AV134" s="21">
        <f t="shared" ca="1" si="73"/>
        <v>0</v>
      </c>
      <c r="AW134" t="e">
        <f ca="1">INDEX(DB!$A:$V,MATCH(Sammanställning!$AH$2&amp;Sammanställning!$AO134,DB!$U:$U,0),6)</f>
        <v>#N/A</v>
      </c>
      <c r="AX134" t="e">
        <f ca="1">INDEX(DB!$A:$V,MATCH(Sammanställning!$AH$2&amp;Sammanställning!$AO134,DB!$U:$U,0),7)</f>
        <v>#N/A</v>
      </c>
      <c r="AY134" t="e">
        <f ca="1">INDEX(DB!$A:$V,MATCH(Sammanställning!$AH$2&amp;Sammanställning!$AO134,DB!$U:$U,0),13)</f>
        <v>#N/A</v>
      </c>
      <c r="AZ134" t="e">
        <f ca="1">INDEX(DB!$A:$V,MATCH(Sammanställning!$AH$2&amp;Sammanställning!$AO134,DB!$U:$U,0),14)</f>
        <v>#N/A</v>
      </c>
      <c r="BA134" t="e">
        <f ca="1">INDEX(DB!$A:$V,MATCH(Sammanställning!$AH$2&amp;Sammanställning!$AO134,DB!$U:$U,0),17)</f>
        <v>#N/A</v>
      </c>
      <c r="BB134" s="21">
        <f t="shared" ca="1" si="74"/>
        <v>0</v>
      </c>
      <c r="BC134" s="21" t="e" cm="1">
        <f t="array" aca="1" ref="BC134" ca="1">INDEX($AQ134:$AS134,,MATCH($AH$2,$AQ$2:$AS$2,0))</f>
        <v>#N/A</v>
      </c>
      <c r="BD134" s="21" t="e" cm="1">
        <f t="array" aca="1" ref="BD134" ca="1">INDEX($AT134:$AV134,,MATCH($AH$2,$AT$2:$AV$2,0))</f>
        <v>#N/A</v>
      </c>
    </row>
    <row r="135" spans="1:56" outlineLevel="1" x14ac:dyDescent="0.35">
      <c r="A135">
        <v>714</v>
      </c>
      <c r="D135" s="45" t="str">
        <f t="shared" ca="1" si="61"/>
        <v/>
      </c>
      <c r="E135" s="45" t="str">
        <f t="shared" ca="1" si="62"/>
        <v/>
      </c>
      <c r="F135" s="45" t="str">
        <f t="shared" ca="1" si="63"/>
        <v/>
      </c>
      <c r="G135" s="45" t="str">
        <f t="shared" ca="1" si="64"/>
        <v/>
      </c>
      <c r="H135" s="45" t="str">
        <f t="shared" ca="1" si="65"/>
        <v/>
      </c>
      <c r="I135" s="46" t="str">
        <f t="shared" ca="1" si="66"/>
        <v/>
      </c>
      <c r="J135" s="47" t="str">
        <f t="shared" ca="1" si="67"/>
        <v/>
      </c>
      <c r="K135" s="47" t="str">
        <f t="shared" ca="1" si="68"/>
        <v/>
      </c>
      <c r="AJ135">
        <f t="shared" ca="1" si="69"/>
        <v>0</v>
      </c>
      <c r="AL135" t="s">
        <v>1794</v>
      </c>
      <c r="AM135">
        <v>8</v>
      </c>
      <c r="AN135">
        <f t="shared" ca="1" si="70"/>
        <v>800</v>
      </c>
      <c r="AO135" t="s">
        <v>22</v>
      </c>
      <c r="AP135" s="21">
        <f ca="1">INDEX(INDIRECT("'"&amp;$AL135&amp;"'!$AA:$AE"),MATCH(Sammanställning!$AO135,INDIRECT("'"&amp;$AL135&amp;"'!$AA:$AA"),0),4)</f>
        <v>0</v>
      </c>
      <c r="AQ135" s="21">
        <f>INDEX(DB!$A:$V,MATCH(Sammanställning!AQ$2&amp;Sammanställning!$AO135,DB!$U:$U,0),16)</f>
        <v>55.975762000000003</v>
      </c>
      <c r="AR135" s="21">
        <f>INDEX(DB!$A:$V,MATCH(Sammanställning!AR$2&amp;Sammanställning!$AO135,DB!$U:$U,0),16)</f>
        <v>22.390304800000003</v>
      </c>
      <c r="AS135" s="21">
        <f>INDEX(DB!$A:$V,MATCH(Sammanställning!AS$2&amp;Sammanställning!$AO135,DB!$U:$U,0),16)</f>
        <v>1.1195152400000001E-3</v>
      </c>
      <c r="AT135" s="21">
        <f t="shared" ca="1" si="71"/>
        <v>0</v>
      </c>
      <c r="AU135" s="21">
        <f t="shared" ca="1" si="72"/>
        <v>0</v>
      </c>
      <c r="AV135" s="21">
        <f t="shared" ca="1" si="73"/>
        <v>0</v>
      </c>
      <c r="AW135" t="e">
        <f ca="1">INDEX(DB!$A:$V,MATCH(Sammanställning!$AH$2&amp;Sammanställning!$AO135,DB!$U:$U,0),6)</f>
        <v>#N/A</v>
      </c>
      <c r="AX135" t="e">
        <f ca="1">INDEX(DB!$A:$V,MATCH(Sammanställning!$AH$2&amp;Sammanställning!$AO135,DB!$U:$U,0),7)</f>
        <v>#N/A</v>
      </c>
      <c r="AY135" t="e">
        <f ca="1">INDEX(DB!$A:$V,MATCH(Sammanställning!$AH$2&amp;Sammanställning!$AO135,DB!$U:$U,0),13)</f>
        <v>#N/A</v>
      </c>
      <c r="AZ135" t="e">
        <f ca="1">INDEX(DB!$A:$V,MATCH(Sammanställning!$AH$2&amp;Sammanställning!$AO135,DB!$U:$U,0),14)</f>
        <v>#N/A</v>
      </c>
      <c r="BA135" t="e">
        <f ca="1">INDEX(DB!$A:$V,MATCH(Sammanställning!$AH$2&amp;Sammanställning!$AO135,DB!$U:$U,0),17)</f>
        <v>#N/A</v>
      </c>
      <c r="BB135" s="21">
        <f t="shared" ca="1" si="74"/>
        <v>0</v>
      </c>
      <c r="BC135" s="21" t="e" cm="1">
        <f t="array" aca="1" ref="BC135" ca="1">INDEX($AQ135:$AS135,,MATCH($AH$2,$AQ$2:$AS$2,0))</f>
        <v>#N/A</v>
      </c>
      <c r="BD135" s="21" t="e" cm="1">
        <f t="array" aca="1" ref="BD135" ca="1">INDEX($AT135:$AV135,,MATCH($AH$2,$AT$2:$AV$2,0))</f>
        <v>#N/A</v>
      </c>
    </row>
    <row r="136" spans="1:56" outlineLevel="1" x14ac:dyDescent="0.35">
      <c r="A136">
        <v>715</v>
      </c>
      <c r="D136" s="45" t="str">
        <f t="shared" ca="1" si="61"/>
        <v/>
      </c>
      <c r="E136" s="45" t="str">
        <f t="shared" ca="1" si="62"/>
        <v/>
      </c>
      <c r="F136" s="45" t="str">
        <f t="shared" ca="1" si="63"/>
        <v/>
      </c>
      <c r="G136" s="45" t="str">
        <f t="shared" ca="1" si="64"/>
        <v/>
      </c>
      <c r="H136" s="45" t="str">
        <f t="shared" ca="1" si="65"/>
        <v/>
      </c>
      <c r="I136" s="46" t="str">
        <f t="shared" ca="1" si="66"/>
        <v/>
      </c>
      <c r="J136" s="47" t="str">
        <f t="shared" ca="1" si="67"/>
        <v/>
      </c>
      <c r="K136" s="47" t="str">
        <f t="shared" ca="1" si="68"/>
        <v/>
      </c>
      <c r="AJ136">
        <f t="shared" ca="1" si="69"/>
        <v>0</v>
      </c>
      <c r="AK136" t="s">
        <v>1781</v>
      </c>
      <c r="AL136" t="s">
        <v>1795</v>
      </c>
      <c r="AM136">
        <v>9</v>
      </c>
      <c r="AN136">
        <f t="shared" ca="1" si="70"/>
        <v>900</v>
      </c>
      <c r="AO136" t="s">
        <v>952</v>
      </c>
      <c r="AP136" s="21">
        <f ca="1">INDEX(INDIRECT("'"&amp;$AL136&amp;"'!$AA:$AE"),MATCH(Sammanställning!$AO136,INDIRECT("'"&amp;$AL136&amp;"'!$AA:$AA"),0),4)</f>
        <v>0</v>
      </c>
      <c r="AQ136" s="21">
        <f>INDEX(DB!$A:$V,MATCH(Sammanställning!AQ$2&amp;Sammanställning!$AO136,DB!$U:$U,0),16)</f>
        <v>36692.111990999998</v>
      </c>
      <c r="AR136" s="21">
        <f>INDEX(DB!$A:$V,MATCH(Sammanställning!AR$2&amp;Sammanställning!$AO136,DB!$U:$U,0),16)</f>
        <v>36589.116588919998</v>
      </c>
      <c r="AS136" s="21">
        <f>INDEX(DB!$A:$V,MATCH(Sammanställning!AS$2&amp;Sammanställning!$AO136,DB!$U:$U,0),16)</f>
        <v>30226.911479999999</v>
      </c>
      <c r="AT136" s="21">
        <f t="shared" ca="1" si="71"/>
        <v>0</v>
      </c>
      <c r="AU136" s="21">
        <f t="shared" ca="1" si="72"/>
        <v>0</v>
      </c>
      <c r="AV136" s="21">
        <f t="shared" ca="1" si="73"/>
        <v>0</v>
      </c>
      <c r="AW136" t="e">
        <f ca="1">INDEX(DB!$A:$V,MATCH(Sammanställning!$AH$2&amp;Sammanställning!$AO136,DB!$U:$U,0),6)</f>
        <v>#N/A</v>
      </c>
      <c r="AX136" t="e">
        <f ca="1">INDEX(DB!$A:$V,MATCH(Sammanställning!$AH$2&amp;Sammanställning!$AO136,DB!$U:$U,0),7)</f>
        <v>#N/A</v>
      </c>
      <c r="AY136" t="e">
        <f ca="1">INDEX(DB!$A:$V,MATCH(Sammanställning!$AH$2&amp;Sammanställning!$AO136,DB!$U:$U,0),13)</f>
        <v>#N/A</v>
      </c>
      <c r="AZ136" t="e">
        <f ca="1">INDEX(DB!$A:$V,MATCH(Sammanställning!$AH$2&amp;Sammanställning!$AO136,DB!$U:$U,0),14)</f>
        <v>#N/A</v>
      </c>
      <c r="BA136" t="e">
        <f ca="1">INDEX(DB!$A:$V,MATCH(Sammanställning!$AH$2&amp;Sammanställning!$AO136,DB!$U:$U,0),17)</f>
        <v>#N/A</v>
      </c>
      <c r="BB136" s="21">
        <f t="shared" ca="1" si="74"/>
        <v>0</v>
      </c>
      <c r="BC136" s="21" t="e" cm="1">
        <f t="array" aca="1" ref="BC136" ca="1">INDEX($AQ136:$AS136,,MATCH($AH$2,$AQ$2:$AS$2,0))</f>
        <v>#N/A</v>
      </c>
      <c r="BD136" s="21" t="e" cm="1">
        <f t="array" aca="1" ref="BD136" ca="1">INDEX($AT136:$AV136,,MATCH($AH$2,$AT$2:$AV$2,0))</f>
        <v>#N/A</v>
      </c>
    </row>
    <row r="137" spans="1:56" outlineLevel="1" x14ac:dyDescent="0.35">
      <c r="A137">
        <v>716</v>
      </c>
      <c r="D137" s="45" t="str">
        <f t="shared" ca="1" si="61"/>
        <v/>
      </c>
      <c r="E137" s="45" t="str">
        <f t="shared" ca="1" si="62"/>
        <v/>
      </c>
      <c r="F137" s="45" t="str">
        <f t="shared" ca="1" si="63"/>
        <v/>
      </c>
      <c r="G137" s="45" t="str">
        <f t="shared" ca="1" si="64"/>
        <v/>
      </c>
      <c r="H137" s="45" t="str">
        <f t="shared" ca="1" si="65"/>
        <v/>
      </c>
      <c r="I137" s="46" t="str">
        <f t="shared" ca="1" si="66"/>
        <v/>
      </c>
      <c r="J137" s="47" t="str">
        <f t="shared" ca="1" si="67"/>
        <v/>
      </c>
      <c r="K137" s="47" t="str">
        <f t="shared" ca="1" si="68"/>
        <v/>
      </c>
      <c r="AJ137">
        <f t="shared" ca="1" si="69"/>
        <v>0</v>
      </c>
      <c r="AL137" t="s">
        <v>1795</v>
      </c>
      <c r="AM137">
        <v>9</v>
      </c>
      <c r="AN137">
        <f t="shared" ca="1" si="70"/>
        <v>900</v>
      </c>
      <c r="AO137" t="s">
        <v>957</v>
      </c>
      <c r="AP137" s="21">
        <f ca="1">INDEX(INDIRECT("'"&amp;$AL137&amp;"'!$AA:$AE"),MATCH(Sammanställning!$AO137,INDIRECT("'"&amp;$AL137&amp;"'!$AA:$AA"),0),4)</f>
        <v>0</v>
      </c>
      <c r="AQ137" s="21">
        <f>INDEX(DB!$A:$V,MATCH(Sammanställning!AQ$2&amp;Sammanställning!$AO137,DB!$U:$U,0),16)</f>
        <v>3.8063518160000004E-2</v>
      </c>
      <c r="AR137" s="21">
        <f>INDEX(DB!$A:$V,MATCH(Sammanställning!AR$2&amp;Sammanställning!$AO137,DB!$U:$U,0),16)</f>
        <v>4.47806096E-2</v>
      </c>
      <c r="AS137" s="21">
        <f>INDEX(DB!$A:$V,MATCH(Sammanställning!AS$2&amp;Sammanställning!$AO137,DB!$U:$U,0),16)</f>
        <v>3.3585457200000002E-2</v>
      </c>
      <c r="AT137" s="21">
        <f t="shared" ca="1" si="71"/>
        <v>0</v>
      </c>
      <c r="AU137" s="21">
        <f t="shared" ca="1" si="72"/>
        <v>0</v>
      </c>
      <c r="AV137" s="21">
        <f t="shared" ca="1" si="73"/>
        <v>0</v>
      </c>
      <c r="AW137" t="e">
        <f ca="1">INDEX(DB!$A:$V,MATCH(Sammanställning!$AH$2&amp;Sammanställning!$AO137,DB!$U:$U,0),6)</f>
        <v>#N/A</v>
      </c>
      <c r="AX137" t="e">
        <f ca="1">INDEX(DB!$A:$V,MATCH(Sammanställning!$AH$2&amp;Sammanställning!$AO137,DB!$U:$U,0),7)</f>
        <v>#N/A</v>
      </c>
      <c r="AY137" t="e">
        <f ca="1">INDEX(DB!$A:$V,MATCH(Sammanställning!$AH$2&amp;Sammanställning!$AO137,DB!$U:$U,0),13)</f>
        <v>#N/A</v>
      </c>
      <c r="AZ137" t="e">
        <f ca="1">INDEX(DB!$A:$V,MATCH(Sammanställning!$AH$2&amp;Sammanställning!$AO137,DB!$U:$U,0),14)</f>
        <v>#N/A</v>
      </c>
      <c r="BA137" t="e">
        <f ca="1">INDEX(DB!$A:$V,MATCH(Sammanställning!$AH$2&amp;Sammanställning!$AO137,DB!$U:$U,0),17)</f>
        <v>#N/A</v>
      </c>
      <c r="BB137" s="21">
        <f t="shared" ca="1" si="74"/>
        <v>0</v>
      </c>
      <c r="BC137" s="21" t="e" cm="1">
        <f t="array" aca="1" ref="BC137" ca="1">INDEX($AQ137:$AS137,,MATCH($AH$2,$AQ$2:$AS$2,0))</f>
        <v>#N/A</v>
      </c>
      <c r="BD137" s="21" t="e" cm="1">
        <f t="array" aca="1" ref="BD137" ca="1">INDEX($AT137:$AV137,,MATCH($AH$2,$AT$2:$AV$2,0))</f>
        <v>#N/A</v>
      </c>
    </row>
    <row r="138" spans="1:56" outlineLevel="1" x14ac:dyDescent="0.35">
      <c r="A138">
        <v>717</v>
      </c>
      <c r="D138" s="45" t="str">
        <f t="shared" ca="1" si="61"/>
        <v/>
      </c>
      <c r="E138" s="45" t="str">
        <f t="shared" ca="1" si="62"/>
        <v/>
      </c>
      <c r="F138" s="45" t="str">
        <f t="shared" ca="1" si="63"/>
        <v/>
      </c>
      <c r="G138" s="45" t="str">
        <f t="shared" ca="1" si="64"/>
        <v/>
      </c>
      <c r="H138" s="45" t="str">
        <f t="shared" ca="1" si="65"/>
        <v/>
      </c>
      <c r="I138" s="46" t="str">
        <f t="shared" ca="1" si="66"/>
        <v/>
      </c>
      <c r="J138" s="47" t="str">
        <f t="shared" ca="1" si="67"/>
        <v/>
      </c>
      <c r="K138" s="47" t="str">
        <f t="shared" ca="1" si="68"/>
        <v/>
      </c>
      <c r="AJ138">
        <f t="shared" ca="1" si="69"/>
        <v>0</v>
      </c>
      <c r="AL138" t="s">
        <v>1795</v>
      </c>
      <c r="AM138">
        <v>9</v>
      </c>
      <c r="AN138">
        <f t="shared" ca="1" si="70"/>
        <v>900</v>
      </c>
      <c r="AO138" t="s">
        <v>960</v>
      </c>
      <c r="AP138" s="21">
        <f ca="1">INDEX(INDIRECT("'"&amp;$AL138&amp;"'!$AA:$AE"),MATCH(Sammanställning!$AO138,INDIRECT("'"&amp;$AL138&amp;"'!$AA:$AA"),0),4)</f>
        <v>0</v>
      </c>
      <c r="AQ138" s="21">
        <f>INDEX(DB!$A:$V,MATCH(Sammanställning!AQ$2&amp;Sammanställning!$AO138,DB!$U:$U,0),16)</f>
        <v>0.17800292315999999</v>
      </c>
      <c r="AR138" s="21">
        <f>INDEX(DB!$A:$V,MATCH(Sammanställning!AR$2&amp;Sammanställning!$AO138,DB!$U:$U,0),16)</f>
        <v>0.195915167</v>
      </c>
      <c r="AS138" s="21">
        <f>INDEX(DB!$A:$V,MATCH(Sammanställning!AS$2&amp;Sammanställning!$AO138,DB!$U:$U,0),16)</f>
        <v>0.15673213360000002</v>
      </c>
      <c r="AT138" s="21">
        <f t="shared" ca="1" si="71"/>
        <v>0</v>
      </c>
      <c r="AU138" s="21">
        <f t="shared" ca="1" si="72"/>
        <v>0</v>
      </c>
      <c r="AV138" s="21">
        <f t="shared" ca="1" si="73"/>
        <v>0</v>
      </c>
      <c r="AW138" t="e">
        <f ca="1">INDEX(DB!$A:$V,MATCH(Sammanställning!$AH$2&amp;Sammanställning!$AO138,DB!$U:$U,0),6)</f>
        <v>#N/A</v>
      </c>
      <c r="AX138" t="e">
        <f ca="1">INDEX(DB!$A:$V,MATCH(Sammanställning!$AH$2&amp;Sammanställning!$AO138,DB!$U:$U,0),7)</f>
        <v>#N/A</v>
      </c>
      <c r="AY138" t="e">
        <f ca="1">INDEX(DB!$A:$V,MATCH(Sammanställning!$AH$2&amp;Sammanställning!$AO138,DB!$U:$U,0),13)</f>
        <v>#N/A</v>
      </c>
      <c r="AZ138" t="e">
        <f ca="1">INDEX(DB!$A:$V,MATCH(Sammanställning!$AH$2&amp;Sammanställning!$AO138,DB!$U:$U,0),14)</f>
        <v>#N/A</v>
      </c>
      <c r="BA138" t="e">
        <f ca="1">INDEX(DB!$A:$V,MATCH(Sammanställning!$AH$2&amp;Sammanställning!$AO138,DB!$U:$U,0),17)</f>
        <v>#N/A</v>
      </c>
      <c r="BB138" s="21">
        <f t="shared" ca="1" si="74"/>
        <v>0</v>
      </c>
      <c r="BC138" s="21" t="e" cm="1">
        <f t="array" aca="1" ref="BC138" ca="1">INDEX($AQ138:$AS138,,MATCH($AH$2,$AQ$2:$AS$2,0))</f>
        <v>#N/A</v>
      </c>
      <c r="BD138" s="21" t="e" cm="1">
        <f t="array" aca="1" ref="BD138" ca="1">INDEX($AT138:$AV138,,MATCH($AH$2,$AT$2:$AV$2,0))</f>
        <v>#N/A</v>
      </c>
    </row>
    <row r="139" spans="1:56" outlineLevel="1" x14ac:dyDescent="0.35">
      <c r="A139">
        <v>718</v>
      </c>
      <c r="D139" s="45" t="str">
        <f t="shared" ca="1" si="61"/>
        <v/>
      </c>
      <c r="E139" s="45" t="str">
        <f t="shared" ca="1" si="62"/>
        <v/>
      </c>
      <c r="F139" s="45" t="str">
        <f t="shared" ca="1" si="63"/>
        <v/>
      </c>
      <c r="G139" s="45" t="str">
        <f t="shared" ca="1" si="64"/>
        <v/>
      </c>
      <c r="H139" s="45" t="str">
        <f t="shared" ca="1" si="65"/>
        <v/>
      </c>
      <c r="I139" s="46" t="str">
        <f t="shared" ca="1" si="66"/>
        <v/>
      </c>
      <c r="J139" s="47" t="str">
        <f t="shared" ca="1" si="67"/>
        <v/>
      </c>
      <c r="K139" s="47" t="str">
        <f t="shared" ca="1" si="68"/>
        <v/>
      </c>
      <c r="AJ139">
        <f t="shared" ca="1" si="69"/>
        <v>0</v>
      </c>
      <c r="AL139" t="s">
        <v>1795</v>
      </c>
      <c r="AM139">
        <v>9</v>
      </c>
      <c r="AN139">
        <f t="shared" ca="1" si="70"/>
        <v>900</v>
      </c>
      <c r="AO139" t="s">
        <v>963</v>
      </c>
      <c r="AP139" s="21">
        <f ca="1">INDEX(INDIRECT("'"&amp;$AL139&amp;"'!$AA:$AE"),MATCH(Sammanställning!$AO139,INDIRECT("'"&amp;$AL139&amp;"'!$AA:$AA"),0),4)</f>
        <v>0</v>
      </c>
      <c r="AQ139" s="21">
        <f>INDEX(DB!$A:$V,MATCH(Sammanställning!AQ$2&amp;Sammanställning!$AO139,DB!$U:$U,0),16)</f>
        <v>4.1422063879999992E-2</v>
      </c>
      <c r="AR139" s="21">
        <f>INDEX(DB!$A:$V,MATCH(Sammanställning!AR$2&amp;Sammanställning!$AO139,DB!$U:$U,0),16)</f>
        <v>8.95612192E-2</v>
      </c>
      <c r="AS139" s="21">
        <f>INDEX(DB!$A:$V,MATCH(Sammanställning!AS$2&amp;Sammanställning!$AO139,DB!$U:$U,0),16)</f>
        <v>3.3585457200000002E-2</v>
      </c>
      <c r="AT139" s="21">
        <f t="shared" ca="1" si="71"/>
        <v>0</v>
      </c>
      <c r="AU139" s="21">
        <f t="shared" ca="1" si="72"/>
        <v>0</v>
      </c>
      <c r="AV139" s="21">
        <f t="shared" ca="1" si="73"/>
        <v>0</v>
      </c>
      <c r="AW139" t="e">
        <f ca="1">INDEX(DB!$A:$V,MATCH(Sammanställning!$AH$2&amp;Sammanställning!$AO139,DB!$U:$U,0),6)</f>
        <v>#N/A</v>
      </c>
      <c r="AX139" t="e">
        <f ca="1">INDEX(DB!$A:$V,MATCH(Sammanställning!$AH$2&amp;Sammanställning!$AO139,DB!$U:$U,0),7)</f>
        <v>#N/A</v>
      </c>
      <c r="AY139" t="e">
        <f ca="1">INDEX(DB!$A:$V,MATCH(Sammanställning!$AH$2&amp;Sammanställning!$AO139,DB!$U:$U,0),13)</f>
        <v>#N/A</v>
      </c>
      <c r="AZ139" t="e">
        <f ca="1">INDEX(DB!$A:$V,MATCH(Sammanställning!$AH$2&amp;Sammanställning!$AO139,DB!$U:$U,0),14)</f>
        <v>#N/A</v>
      </c>
      <c r="BA139" t="e">
        <f ca="1">INDEX(DB!$A:$V,MATCH(Sammanställning!$AH$2&amp;Sammanställning!$AO139,DB!$U:$U,0),17)</f>
        <v>#N/A</v>
      </c>
      <c r="BB139" s="21">
        <f t="shared" ca="1" si="74"/>
        <v>0</v>
      </c>
      <c r="BC139" s="21" t="e" cm="1">
        <f t="array" aca="1" ref="BC139" ca="1">INDEX($AQ139:$AS139,,MATCH($AH$2,$AQ$2:$AS$2,0))</f>
        <v>#N/A</v>
      </c>
      <c r="BD139" s="21" t="e" cm="1">
        <f t="array" aca="1" ref="BD139" ca="1">INDEX($AT139:$AV139,,MATCH($AH$2,$AT$2:$AV$2,0))</f>
        <v>#N/A</v>
      </c>
    </row>
    <row r="140" spans="1:56" outlineLevel="1" x14ac:dyDescent="0.35">
      <c r="A140">
        <v>719</v>
      </c>
      <c r="D140" s="45" t="str">
        <f t="shared" ca="1" si="61"/>
        <v/>
      </c>
      <c r="E140" s="45" t="str">
        <f t="shared" ca="1" si="62"/>
        <v/>
      </c>
      <c r="F140" s="45" t="str">
        <f t="shared" ca="1" si="63"/>
        <v/>
      </c>
      <c r="G140" s="45" t="str">
        <f t="shared" ca="1" si="64"/>
        <v/>
      </c>
      <c r="H140" s="45" t="str">
        <f t="shared" ca="1" si="65"/>
        <v/>
      </c>
      <c r="I140" s="46" t="str">
        <f t="shared" ca="1" si="66"/>
        <v/>
      </c>
      <c r="J140" s="47" t="str">
        <f t="shared" ca="1" si="67"/>
        <v/>
      </c>
      <c r="K140" s="47" t="str">
        <f t="shared" ca="1" si="68"/>
        <v/>
      </c>
      <c r="AJ140">
        <f t="shared" ca="1" si="69"/>
        <v>0</v>
      </c>
      <c r="AL140" t="s">
        <v>1795</v>
      </c>
      <c r="AM140">
        <v>9</v>
      </c>
      <c r="AN140">
        <f t="shared" ca="1" si="70"/>
        <v>900</v>
      </c>
      <c r="AO140" t="s">
        <v>966</v>
      </c>
      <c r="AP140" s="21">
        <f ca="1">INDEX(INDIRECT("'"&amp;$AL140&amp;"'!$AA:$AE"),MATCH(Sammanställning!$AO140,INDIRECT("'"&amp;$AL140&amp;"'!$AA:$AA"),0),4)</f>
        <v>0</v>
      </c>
      <c r="AQ140" s="21">
        <f>INDEX(DB!$A:$V,MATCH(Sammanställning!AQ$2&amp;Sammanställning!$AO140,DB!$U:$U,0),16)</f>
        <v>0.195915167</v>
      </c>
      <c r="AR140" s="21">
        <f>INDEX(DB!$A:$V,MATCH(Sammanställning!AR$2&amp;Sammanställning!$AO140,DB!$U:$U,0),16)</f>
        <v>0.391830334</v>
      </c>
      <c r="AS140" s="21">
        <f>INDEX(DB!$A:$V,MATCH(Sammanställning!AS$2&amp;Sammanställning!$AO140,DB!$U:$U,0),16)</f>
        <v>0.15673213360000002</v>
      </c>
      <c r="AT140" s="21">
        <f t="shared" ca="1" si="71"/>
        <v>0</v>
      </c>
      <c r="AU140" s="21">
        <f t="shared" ca="1" si="72"/>
        <v>0</v>
      </c>
      <c r="AV140" s="21">
        <f t="shared" ca="1" si="73"/>
        <v>0</v>
      </c>
      <c r="AW140" t="e">
        <f ca="1">INDEX(DB!$A:$V,MATCH(Sammanställning!$AH$2&amp;Sammanställning!$AO140,DB!$U:$U,0),6)</f>
        <v>#N/A</v>
      </c>
      <c r="AX140" t="e">
        <f ca="1">INDEX(DB!$A:$V,MATCH(Sammanställning!$AH$2&amp;Sammanställning!$AO140,DB!$U:$U,0),7)</f>
        <v>#N/A</v>
      </c>
      <c r="AY140" t="e">
        <f ca="1">INDEX(DB!$A:$V,MATCH(Sammanställning!$AH$2&amp;Sammanställning!$AO140,DB!$U:$U,0),13)</f>
        <v>#N/A</v>
      </c>
      <c r="AZ140" t="e">
        <f ca="1">INDEX(DB!$A:$V,MATCH(Sammanställning!$AH$2&amp;Sammanställning!$AO140,DB!$U:$U,0),14)</f>
        <v>#N/A</v>
      </c>
      <c r="BA140" t="e">
        <f ca="1">INDEX(DB!$A:$V,MATCH(Sammanställning!$AH$2&amp;Sammanställning!$AO140,DB!$U:$U,0),17)</f>
        <v>#N/A</v>
      </c>
      <c r="BB140" s="21">
        <f t="shared" ca="1" si="74"/>
        <v>0</v>
      </c>
      <c r="BC140" s="21" t="e" cm="1">
        <f t="array" aca="1" ref="BC140" ca="1">INDEX($AQ140:$AS140,,MATCH($AH$2,$AQ$2:$AS$2,0))</f>
        <v>#N/A</v>
      </c>
      <c r="BD140" s="21" t="e" cm="1">
        <f t="array" aca="1" ref="BD140" ca="1">INDEX($AT140:$AV140,,MATCH($AH$2,$AT$2:$AV$2,0))</f>
        <v>#N/A</v>
      </c>
    </row>
    <row r="141" spans="1:56" outlineLevel="1" x14ac:dyDescent="0.35">
      <c r="A141">
        <v>720</v>
      </c>
      <c r="D141" s="45" t="str">
        <f t="shared" ca="1" si="61"/>
        <v/>
      </c>
      <c r="E141" s="45" t="str">
        <f t="shared" ca="1" si="62"/>
        <v/>
      </c>
      <c r="F141" s="45" t="str">
        <f t="shared" ca="1" si="63"/>
        <v/>
      </c>
      <c r="G141" s="45" t="str">
        <f t="shared" ca="1" si="64"/>
        <v/>
      </c>
      <c r="H141" s="45" t="str">
        <f t="shared" ca="1" si="65"/>
        <v/>
      </c>
      <c r="I141" s="46" t="str">
        <f t="shared" ca="1" si="66"/>
        <v/>
      </c>
      <c r="J141" s="47" t="str">
        <f t="shared" ca="1" si="67"/>
        <v/>
      </c>
      <c r="K141" s="47" t="str">
        <f t="shared" ca="1" si="68"/>
        <v/>
      </c>
      <c r="AJ141">
        <f t="shared" ca="1" si="69"/>
        <v>0</v>
      </c>
      <c r="AL141" t="s">
        <v>1795</v>
      </c>
      <c r="AM141">
        <v>9</v>
      </c>
      <c r="AN141">
        <f t="shared" ca="1" si="70"/>
        <v>900</v>
      </c>
      <c r="AO141" t="s">
        <v>969</v>
      </c>
      <c r="AP141" s="21">
        <f ca="1">INDEX(INDIRECT("'"&amp;$AL141&amp;"'!$AA:$AE"),MATCH(Sammanställning!$AO141,INDIRECT("'"&amp;$AL141&amp;"'!$AA:$AA"),0),4)</f>
        <v>0</v>
      </c>
      <c r="AQ141" s="21">
        <f>INDEX(DB!$A:$V,MATCH(Sammanställning!AQ$2&amp;Sammanställning!$AO141,DB!$U:$U,0),16)</f>
        <v>3.8063518160000004E-2</v>
      </c>
      <c r="AR141" s="21">
        <f>INDEX(DB!$A:$V,MATCH(Sammanställning!AR$2&amp;Sammanställning!$AO141,DB!$U:$U,0),16)</f>
        <v>5.5975762000000005E-2</v>
      </c>
      <c r="AS141" s="21">
        <f>INDEX(DB!$A:$V,MATCH(Sammanställning!AS$2&amp;Sammanställning!$AO141,DB!$U:$U,0),16)</f>
        <v>3.3585457200000002E-2</v>
      </c>
      <c r="AT141" s="21">
        <f t="shared" ca="1" si="71"/>
        <v>0</v>
      </c>
      <c r="AU141" s="21">
        <f t="shared" ca="1" si="72"/>
        <v>0</v>
      </c>
      <c r="AV141" s="21">
        <f t="shared" ca="1" si="73"/>
        <v>0</v>
      </c>
      <c r="AW141" t="e">
        <f ca="1">INDEX(DB!$A:$V,MATCH(Sammanställning!$AH$2&amp;Sammanställning!$AO141,DB!$U:$U,0),6)</f>
        <v>#N/A</v>
      </c>
      <c r="AX141" t="e">
        <f ca="1">INDEX(DB!$A:$V,MATCH(Sammanställning!$AH$2&amp;Sammanställning!$AO141,DB!$U:$U,0),7)</f>
        <v>#N/A</v>
      </c>
      <c r="AY141" t="e">
        <f ca="1">INDEX(DB!$A:$V,MATCH(Sammanställning!$AH$2&amp;Sammanställning!$AO141,DB!$U:$U,0),13)</f>
        <v>#N/A</v>
      </c>
      <c r="AZ141" t="e">
        <f ca="1">INDEX(DB!$A:$V,MATCH(Sammanställning!$AH$2&amp;Sammanställning!$AO141,DB!$U:$U,0),14)</f>
        <v>#N/A</v>
      </c>
      <c r="BA141" t="e">
        <f ca="1">INDEX(DB!$A:$V,MATCH(Sammanställning!$AH$2&amp;Sammanställning!$AO141,DB!$U:$U,0),17)</f>
        <v>#N/A</v>
      </c>
      <c r="BB141" s="21">
        <f t="shared" ca="1" si="74"/>
        <v>0</v>
      </c>
      <c r="BC141" s="21" t="e" cm="1">
        <f t="array" aca="1" ref="BC141" ca="1">INDEX($AQ141:$AS141,,MATCH($AH$2,$AQ$2:$AS$2,0))</f>
        <v>#N/A</v>
      </c>
      <c r="BD141" s="21" t="e" cm="1">
        <f t="array" aca="1" ref="BD141" ca="1">INDEX($AT141:$AV141,,MATCH($AH$2,$AT$2:$AV$2,0))</f>
        <v>#N/A</v>
      </c>
    </row>
    <row r="142" spans="1:56" outlineLevel="1" x14ac:dyDescent="0.35">
      <c r="A142">
        <v>721</v>
      </c>
      <c r="D142" s="45" t="str">
        <f t="shared" ca="1" si="61"/>
        <v/>
      </c>
      <c r="E142" s="45" t="str">
        <f t="shared" ca="1" si="62"/>
        <v/>
      </c>
      <c r="F142" s="45" t="str">
        <f t="shared" ca="1" si="63"/>
        <v/>
      </c>
      <c r="G142" s="45" t="str">
        <f t="shared" ca="1" si="64"/>
        <v/>
      </c>
      <c r="H142" s="45" t="str">
        <f t="shared" ca="1" si="65"/>
        <v/>
      </c>
      <c r="I142" s="46" t="str">
        <f t="shared" ca="1" si="66"/>
        <v/>
      </c>
      <c r="J142" s="47" t="str">
        <f t="shared" ca="1" si="67"/>
        <v/>
      </c>
      <c r="K142" s="47" t="str">
        <f t="shared" ca="1" si="68"/>
        <v/>
      </c>
      <c r="AJ142">
        <f t="shared" ca="1" si="69"/>
        <v>0</v>
      </c>
      <c r="AL142" t="s">
        <v>1795</v>
      </c>
      <c r="AM142">
        <v>9</v>
      </c>
      <c r="AN142">
        <f t="shared" ca="1" si="70"/>
        <v>900</v>
      </c>
      <c r="AO142" t="s">
        <v>972</v>
      </c>
      <c r="AP142" s="21">
        <f ca="1">INDEX(INDIRECT("'"&amp;$AL142&amp;"'!$AA:$AE"),MATCH(Sammanställning!$AO142,INDIRECT("'"&amp;$AL142&amp;"'!$AA:$AA"),0),4)</f>
        <v>0</v>
      </c>
      <c r="AQ142" s="21">
        <f>INDEX(DB!$A:$V,MATCH(Sammanställning!AQ$2&amp;Sammanställning!$AO142,DB!$U:$U,0),16)</f>
        <v>0.17800292315999999</v>
      </c>
      <c r="AR142" s="21">
        <f>INDEX(DB!$A:$V,MATCH(Sammanställning!AR$2&amp;Sammanställning!$AO142,DB!$U:$U,0),16)</f>
        <v>0.20711031939999999</v>
      </c>
      <c r="AS142" s="21">
        <f>INDEX(DB!$A:$V,MATCH(Sammanställning!AS$2&amp;Sammanställning!$AO142,DB!$U:$U,0),16)</f>
        <v>0.15673213360000002</v>
      </c>
      <c r="AT142" s="21">
        <f t="shared" ca="1" si="71"/>
        <v>0</v>
      </c>
      <c r="AU142" s="21">
        <f t="shared" ca="1" si="72"/>
        <v>0</v>
      </c>
      <c r="AV142" s="21">
        <f t="shared" ca="1" si="73"/>
        <v>0</v>
      </c>
      <c r="AW142" t="e">
        <f ca="1">INDEX(DB!$A:$V,MATCH(Sammanställning!$AH$2&amp;Sammanställning!$AO142,DB!$U:$U,0),6)</f>
        <v>#N/A</v>
      </c>
      <c r="AX142" t="e">
        <f ca="1">INDEX(DB!$A:$V,MATCH(Sammanställning!$AH$2&amp;Sammanställning!$AO142,DB!$U:$U,0),7)</f>
        <v>#N/A</v>
      </c>
      <c r="AY142" t="e">
        <f ca="1">INDEX(DB!$A:$V,MATCH(Sammanställning!$AH$2&amp;Sammanställning!$AO142,DB!$U:$U,0),13)</f>
        <v>#N/A</v>
      </c>
      <c r="AZ142" t="e">
        <f ca="1">INDEX(DB!$A:$V,MATCH(Sammanställning!$AH$2&amp;Sammanställning!$AO142,DB!$U:$U,0),14)</f>
        <v>#N/A</v>
      </c>
      <c r="BA142" t="e">
        <f ca="1">INDEX(DB!$A:$V,MATCH(Sammanställning!$AH$2&amp;Sammanställning!$AO142,DB!$U:$U,0),17)</f>
        <v>#N/A</v>
      </c>
      <c r="BB142" s="21">
        <f t="shared" ca="1" si="74"/>
        <v>0</v>
      </c>
      <c r="BC142" s="21" t="e" cm="1">
        <f t="array" aca="1" ref="BC142" ca="1">INDEX($AQ142:$AS142,,MATCH($AH$2,$AQ$2:$AS$2,0))</f>
        <v>#N/A</v>
      </c>
      <c r="BD142" s="21" t="e" cm="1">
        <f t="array" aca="1" ref="BD142" ca="1">INDEX($AT142:$AV142,,MATCH($AH$2,$AT$2:$AV$2,0))</f>
        <v>#N/A</v>
      </c>
    </row>
    <row r="143" spans="1:56" outlineLevel="1" x14ac:dyDescent="0.35">
      <c r="A143">
        <v>722</v>
      </c>
      <c r="D143" s="45" t="str">
        <f t="shared" ca="1" si="61"/>
        <v/>
      </c>
      <c r="E143" s="45" t="str">
        <f t="shared" ca="1" si="62"/>
        <v/>
      </c>
      <c r="F143" s="45" t="str">
        <f t="shared" ca="1" si="63"/>
        <v/>
      </c>
      <c r="G143" s="45" t="str">
        <f t="shared" ca="1" si="64"/>
        <v/>
      </c>
      <c r="H143" s="45" t="str">
        <f t="shared" ca="1" si="65"/>
        <v/>
      </c>
      <c r="I143" s="46" t="str">
        <f t="shared" ca="1" si="66"/>
        <v/>
      </c>
      <c r="J143" s="47" t="str">
        <f t="shared" ca="1" si="67"/>
        <v/>
      </c>
      <c r="K143" s="47" t="str">
        <f t="shared" ca="1" si="68"/>
        <v/>
      </c>
      <c r="AJ143">
        <f t="shared" ca="1" si="69"/>
        <v>0</v>
      </c>
      <c r="AL143" t="s">
        <v>1795</v>
      </c>
      <c r="AM143">
        <v>9</v>
      </c>
      <c r="AN143">
        <f t="shared" ca="1" si="70"/>
        <v>900</v>
      </c>
      <c r="AO143" t="s">
        <v>975</v>
      </c>
      <c r="AP143" s="21">
        <f ca="1">INDEX(INDIRECT("'"&amp;$AL143&amp;"'!$AA:$AE"),MATCH(Sammanställning!$AO143,INDIRECT("'"&amp;$AL143&amp;"'!$AA:$AA"),0),4)</f>
        <v>0</v>
      </c>
      <c r="AQ143" s="21">
        <f>INDEX(DB!$A:$V,MATCH(Sammanställning!AQ$2&amp;Sammanställning!$AO143,DB!$U:$U,0),16)</f>
        <v>4.1422063879999992E-2</v>
      </c>
      <c r="AR143" s="21">
        <f>INDEX(DB!$A:$V,MATCH(Sammanställning!AR$2&amp;Sammanställning!$AO143,DB!$U:$U,0),16)</f>
        <v>0.11195152400000001</v>
      </c>
      <c r="AS143" s="21">
        <f>INDEX(DB!$A:$V,MATCH(Sammanställning!AS$2&amp;Sammanställning!$AO143,DB!$U:$U,0),16)</f>
        <v>3.3585457200000002E-2</v>
      </c>
      <c r="AT143" s="21">
        <f t="shared" ca="1" si="71"/>
        <v>0</v>
      </c>
      <c r="AU143" s="21">
        <f t="shared" ca="1" si="72"/>
        <v>0</v>
      </c>
      <c r="AV143" s="21">
        <f t="shared" ca="1" si="73"/>
        <v>0</v>
      </c>
      <c r="AW143" t="e">
        <f ca="1">INDEX(DB!$A:$V,MATCH(Sammanställning!$AH$2&amp;Sammanställning!$AO143,DB!$U:$U,0),6)</f>
        <v>#N/A</v>
      </c>
      <c r="AX143" t="e">
        <f ca="1">INDEX(DB!$A:$V,MATCH(Sammanställning!$AH$2&amp;Sammanställning!$AO143,DB!$U:$U,0),7)</f>
        <v>#N/A</v>
      </c>
      <c r="AY143" t="e">
        <f ca="1">INDEX(DB!$A:$V,MATCH(Sammanställning!$AH$2&amp;Sammanställning!$AO143,DB!$U:$U,0),13)</f>
        <v>#N/A</v>
      </c>
      <c r="AZ143" t="e">
        <f ca="1">INDEX(DB!$A:$V,MATCH(Sammanställning!$AH$2&amp;Sammanställning!$AO143,DB!$U:$U,0),14)</f>
        <v>#N/A</v>
      </c>
      <c r="BA143" t="e">
        <f ca="1">INDEX(DB!$A:$V,MATCH(Sammanställning!$AH$2&amp;Sammanställning!$AO143,DB!$U:$U,0),17)</f>
        <v>#N/A</v>
      </c>
      <c r="BB143" s="21">
        <f t="shared" ca="1" si="74"/>
        <v>0</v>
      </c>
      <c r="BC143" s="21" t="e" cm="1">
        <f t="array" aca="1" ref="BC143" ca="1">INDEX($AQ143:$AS143,,MATCH($AH$2,$AQ$2:$AS$2,0))</f>
        <v>#N/A</v>
      </c>
      <c r="BD143" s="21" t="e" cm="1">
        <f t="array" aca="1" ref="BD143" ca="1">INDEX($AT143:$AV143,,MATCH($AH$2,$AT$2:$AV$2,0))</f>
        <v>#N/A</v>
      </c>
    </row>
    <row r="144" spans="1:56" outlineLevel="1" x14ac:dyDescent="0.35">
      <c r="A144">
        <v>723</v>
      </c>
      <c r="D144" s="45" t="str">
        <f t="shared" ca="1" si="61"/>
        <v/>
      </c>
      <c r="E144" s="45" t="str">
        <f t="shared" ca="1" si="62"/>
        <v/>
      </c>
      <c r="F144" s="45" t="str">
        <f t="shared" ca="1" si="63"/>
        <v/>
      </c>
      <c r="G144" s="45" t="str">
        <f t="shared" ca="1" si="64"/>
        <v/>
      </c>
      <c r="H144" s="45" t="str">
        <f t="shared" ca="1" si="65"/>
        <v/>
      </c>
      <c r="I144" s="46" t="str">
        <f t="shared" ca="1" si="66"/>
        <v/>
      </c>
      <c r="J144" s="47" t="str">
        <f t="shared" ca="1" si="67"/>
        <v/>
      </c>
      <c r="K144" s="47" t="str">
        <f t="shared" ca="1" si="68"/>
        <v/>
      </c>
      <c r="AJ144">
        <f t="shared" ca="1" si="69"/>
        <v>0</v>
      </c>
      <c r="AL144" t="s">
        <v>1795</v>
      </c>
      <c r="AM144">
        <v>9</v>
      </c>
      <c r="AN144">
        <f t="shared" ca="1" si="70"/>
        <v>900</v>
      </c>
      <c r="AO144" t="s">
        <v>978</v>
      </c>
      <c r="AP144" s="21">
        <f ca="1">INDEX(INDIRECT("'"&amp;$AL144&amp;"'!$AA:$AE"),MATCH(Sammanställning!$AO144,INDIRECT("'"&amp;$AL144&amp;"'!$AA:$AA"),0),4)</f>
        <v>0</v>
      </c>
      <c r="AQ144" s="21">
        <f>INDEX(DB!$A:$V,MATCH(Sammanställning!AQ$2&amp;Sammanställning!$AO144,DB!$U:$U,0),16)</f>
        <v>0.195915167</v>
      </c>
      <c r="AR144" s="21">
        <f>INDEX(DB!$A:$V,MATCH(Sammanställning!AR$2&amp;Sammanställning!$AO144,DB!$U:$U,0),16)</f>
        <v>0.42541579120000006</v>
      </c>
      <c r="AS144" s="21">
        <f>INDEX(DB!$A:$V,MATCH(Sammanställning!AS$2&amp;Sammanställning!$AO144,DB!$U:$U,0),16)</f>
        <v>0.15673213360000002</v>
      </c>
      <c r="AT144" s="21">
        <f t="shared" ca="1" si="71"/>
        <v>0</v>
      </c>
      <c r="AU144" s="21">
        <f t="shared" ca="1" si="72"/>
        <v>0</v>
      </c>
      <c r="AV144" s="21">
        <f t="shared" ca="1" si="73"/>
        <v>0</v>
      </c>
      <c r="AW144" t="e">
        <f ca="1">INDEX(DB!$A:$V,MATCH(Sammanställning!$AH$2&amp;Sammanställning!$AO144,DB!$U:$U,0),6)</f>
        <v>#N/A</v>
      </c>
      <c r="AX144" t="e">
        <f ca="1">INDEX(DB!$A:$V,MATCH(Sammanställning!$AH$2&amp;Sammanställning!$AO144,DB!$U:$U,0),7)</f>
        <v>#N/A</v>
      </c>
      <c r="AY144" t="e">
        <f ca="1">INDEX(DB!$A:$V,MATCH(Sammanställning!$AH$2&amp;Sammanställning!$AO144,DB!$U:$U,0),13)</f>
        <v>#N/A</v>
      </c>
      <c r="AZ144" t="e">
        <f ca="1">INDEX(DB!$A:$V,MATCH(Sammanställning!$AH$2&amp;Sammanställning!$AO144,DB!$U:$U,0),14)</f>
        <v>#N/A</v>
      </c>
      <c r="BA144" t="e">
        <f ca="1">INDEX(DB!$A:$V,MATCH(Sammanställning!$AH$2&amp;Sammanställning!$AO144,DB!$U:$U,0),17)</f>
        <v>#N/A</v>
      </c>
      <c r="BB144" s="21">
        <f t="shared" ca="1" si="74"/>
        <v>0</v>
      </c>
      <c r="BC144" s="21" t="e" cm="1">
        <f t="array" aca="1" ref="BC144" ca="1">INDEX($AQ144:$AS144,,MATCH($AH$2,$AQ$2:$AS$2,0))</f>
        <v>#N/A</v>
      </c>
      <c r="BD144" s="21" t="e" cm="1">
        <f t="array" aca="1" ref="BD144" ca="1">INDEX($AT144:$AV144,,MATCH($AH$2,$AT$2:$AV$2,0))</f>
        <v>#N/A</v>
      </c>
    </row>
    <row r="145" spans="1:56" outlineLevel="1" x14ac:dyDescent="0.35">
      <c r="A145">
        <v>724</v>
      </c>
      <c r="D145" s="45" t="str">
        <f t="shared" ca="1" si="61"/>
        <v/>
      </c>
      <c r="E145" s="45" t="str">
        <f t="shared" ca="1" si="62"/>
        <v/>
      </c>
      <c r="F145" s="45" t="str">
        <f t="shared" ca="1" si="63"/>
        <v/>
      </c>
      <c r="G145" s="45" t="str">
        <f t="shared" ca="1" si="64"/>
        <v/>
      </c>
      <c r="H145" s="45" t="str">
        <f t="shared" ca="1" si="65"/>
        <v/>
      </c>
      <c r="I145" s="46" t="str">
        <f t="shared" ca="1" si="66"/>
        <v/>
      </c>
      <c r="J145" s="47" t="str">
        <f t="shared" ca="1" si="67"/>
        <v/>
      </c>
      <c r="K145" s="47" t="str">
        <f t="shared" ca="1" si="68"/>
        <v/>
      </c>
      <c r="AJ145">
        <f t="shared" ca="1" si="69"/>
        <v>0</v>
      </c>
      <c r="AL145" t="s">
        <v>1795</v>
      </c>
      <c r="AM145">
        <v>9</v>
      </c>
      <c r="AN145">
        <f t="shared" ca="1" si="70"/>
        <v>900</v>
      </c>
      <c r="AO145" t="s">
        <v>981</v>
      </c>
      <c r="AP145" s="21">
        <f ca="1">INDEX(INDIRECT("'"&amp;$AL145&amp;"'!$AA:$AE"),MATCH(Sammanställning!$AO145,INDIRECT("'"&amp;$AL145&amp;"'!$AA:$AA"),0),4)</f>
        <v>0</v>
      </c>
      <c r="AQ145" s="21">
        <f>INDEX(DB!$A:$V,MATCH(Sammanställning!AQ$2&amp;Sammanställning!$AO145,DB!$U:$U,0),16)</f>
        <v>3.8063518160000004E-2</v>
      </c>
      <c r="AR145" s="21">
        <f>INDEX(DB!$A:$V,MATCH(Sammanställning!AR$2&amp;Sammanställning!$AO145,DB!$U:$U,0),16)</f>
        <v>6.7170914400000004E-2</v>
      </c>
      <c r="AS145" s="21">
        <f>INDEX(DB!$A:$V,MATCH(Sammanställning!AS$2&amp;Sammanställning!$AO145,DB!$U:$U,0),16)</f>
        <v>3.3585457200000002E-2</v>
      </c>
      <c r="AT145" s="21">
        <f t="shared" ca="1" si="71"/>
        <v>0</v>
      </c>
      <c r="AU145" s="21">
        <f t="shared" ca="1" si="72"/>
        <v>0</v>
      </c>
      <c r="AV145" s="21">
        <f t="shared" ca="1" si="73"/>
        <v>0</v>
      </c>
      <c r="AW145" t="e">
        <f ca="1">INDEX(DB!$A:$V,MATCH(Sammanställning!$AH$2&amp;Sammanställning!$AO145,DB!$U:$U,0),6)</f>
        <v>#N/A</v>
      </c>
      <c r="AX145" t="e">
        <f ca="1">INDEX(DB!$A:$V,MATCH(Sammanställning!$AH$2&amp;Sammanställning!$AO145,DB!$U:$U,0),7)</f>
        <v>#N/A</v>
      </c>
      <c r="AY145" t="e">
        <f ca="1">INDEX(DB!$A:$V,MATCH(Sammanställning!$AH$2&amp;Sammanställning!$AO145,DB!$U:$U,0),13)</f>
        <v>#N/A</v>
      </c>
      <c r="AZ145" t="e">
        <f ca="1">INDEX(DB!$A:$V,MATCH(Sammanställning!$AH$2&amp;Sammanställning!$AO145,DB!$U:$U,0),14)</f>
        <v>#N/A</v>
      </c>
      <c r="BA145" t="e">
        <f ca="1">INDEX(DB!$A:$V,MATCH(Sammanställning!$AH$2&amp;Sammanställning!$AO145,DB!$U:$U,0),17)</f>
        <v>#N/A</v>
      </c>
      <c r="BB145" s="21">
        <f t="shared" ca="1" si="74"/>
        <v>0</v>
      </c>
      <c r="BC145" s="21" t="e" cm="1">
        <f t="array" aca="1" ref="BC145" ca="1">INDEX($AQ145:$AS145,,MATCH($AH$2,$AQ$2:$AS$2,0))</f>
        <v>#N/A</v>
      </c>
      <c r="BD145" s="21" t="e" cm="1">
        <f t="array" aca="1" ref="BD145" ca="1">INDEX($AT145:$AV145,,MATCH($AH$2,$AT$2:$AV$2,0))</f>
        <v>#N/A</v>
      </c>
    </row>
    <row r="146" spans="1:56" outlineLevel="1" x14ac:dyDescent="0.35">
      <c r="A146">
        <v>725</v>
      </c>
      <c r="D146" s="45" t="str">
        <f t="shared" ca="1" si="61"/>
        <v/>
      </c>
      <c r="E146" s="45" t="str">
        <f t="shared" ca="1" si="62"/>
        <v/>
      </c>
      <c r="F146" s="45" t="str">
        <f t="shared" ca="1" si="63"/>
        <v/>
      </c>
      <c r="G146" s="45" t="str">
        <f t="shared" ca="1" si="64"/>
        <v/>
      </c>
      <c r="H146" s="45" t="str">
        <f t="shared" ca="1" si="65"/>
        <v/>
      </c>
      <c r="I146" s="46" t="str">
        <f t="shared" ca="1" si="66"/>
        <v/>
      </c>
      <c r="J146" s="47" t="str">
        <f t="shared" ca="1" si="67"/>
        <v/>
      </c>
      <c r="K146" s="47" t="str">
        <f t="shared" ca="1" si="68"/>
        <v/>
      </c>
      <c r="AJ146">
        <f t="shared" ca="1" si="69"/>
        <v>0</v>
      </c>
      <c r="AL146" t="s">
        <v>1795</v>
      </c>
      <c r="AM146">
        <v>9</v>
      </c>
      <c r="AN146">
        <f t="shared" ca="1" si="70"/>
        <v>900</v>
      </c>
      <c r="AO146" t="s">
        <v>984</v>
      </c>
      <c r="AP146" s="21">
        <f ca="1">INDEX(INDIRECT("'"&amp;$AL146&amp;"'!$AA:$AE"),MATCH(Sammanställning!$AO146,INDIRECT("'"&amp;$AL146&amp;"'!$AA:$AA"),0),4)</f>
        <v>0</v>
      </c>
      <c r="AQ146" s="21">
        <f>INDEX(DB!$A:$V,MATCH(Sammanställning!AQ$2&amp;Sammanställning!$AO146,DB!$U:$U,0),16)</f>
        <v>0.17800292315999999</v>
      </c>
      <c r="AR146" s="21">
        <f>INDEX(DB!$A:$V,MATCH(Sammanställning!AR$2&amp;Sammanställning!$AO146,DB!$U:$U,0),16)</f>
        <v>0.21830547179999998</v>
      </c>
      <c r="AS146" s="21">
        <f>INDEX(DB!$A:$V,MATCH(Sammanställning!AS$2&amp;Sammanställning!$AO146,DB!$U:$U,0),16)</f>
        <v>0.15673213360000002</v>
      </c>
      <c r="AT146" s="21">
        <f t="shared" ca="1" si="71"/>
        <v>0</v>
      </c>
      <c r="AU146" s="21">
        <f t="shared" ca="1" si="72"/>
        <v>0</v>
      </c>
      <c r="AV146" s="21">
        <f t="shared" ca="1" si="73"/>
        <v>0</v>
      </c>
      <c r="AW146" t="e">
        <f ca="1">INDEX(DB!$A:$V,MATCH(Sammanställning!$AH$2&amp;Sammanställning!$AO146,DB!$U:$U,0),6)</f>
        <v>#N/A</v>
      </c>
      <c r="AX146" t="e">
        <f ca="1">INDEX(DB!$A:$V,MATCH(Sammanställning!$AH$2&amp;Sammanställning!$AO146,DB!$U:$U,0),7)</f>
        <v>#N/A</v>
      </c>
      <c r="AY146" t="e">
        <f ca="1">INDEX(DB!$A:$V,MATCH(Sammanställning!$AH$2&amp;Sammanställning!$AO146,DB!$U:$U,0),13)</f>
        <v>#N/A</v>
      </c>
      <c r="AZ146" t="e">
        <f ca="1">INDEX(DB!$A:$V,MATCH(Sammanställning!$AH$2&amp;Sammanställning!$AO146,DB!$U:$U,0),14)</f>
        <v>#N/A</v>
      </c>
      <c r="BA146" t="e">
        <f ca="1">INDEX(DB!$A:$V,MATCH(Sammanställning!$AH$2&amp;Sammanställning!$AO146,DB!$U:$U,0),17)</f>
        <v>#N/A</v>
      </c>
      <c r="BB146" s="21">
        <f t="shared" ca="1" si="74"/>
        <v>0</v>
      </c>
      <c r="BC146" s="21" t="e" cm="1">
        <f t="array" aca="1" ref="BC146" ca="1">INDEX($AQ146:$AS146,,MATCH($AH$2,$AQ$2:$AS$2,0))</f>
        <v>#N/A</v>
      </c>
      <c r="BD146" s="21" t="e" cm="1">
        <f t="array" aca="1" ref="BD146" ca="1">INDEX($AT146:$AV146,,MATCH($AH$2,$AT$2:$AV$2,0))</f>
        <v>#N/A</v>
      </c>
    </row>
    <row r="147" spans="1:56" outlineLevel="1" x14ac:dyDescent="0.35">
      <c r="A147">
        <v>726</v>
      </c>
      <c r="D147" s="45" t="str">
        <f t="shared" ca="1" si="61"/>
        <v/>
      </c>
      <c r="E147" s="45" t="str">
        <f t="shared" ca="1" si="62"/>
        <v/>
      </c>
      <c r="F147" s="45" t="str">
        <f t="shared" ca="1" si="63"/>
        <v/>
      </c>
      <c r="G147" s="45" t="str">
        <f t="shared" ca="1" si="64"/>
        <v/>
      </c>
      <c r="H147" s="45" t="str">
        <f t="shared" ca="1" si="65"/>
        <v/>
      </c>
      <c r="I147" s="46" t="str">
        <f t="shared" ca="1" si="66"/>
        <v/>
      </c>
      <c r="J147" s="47" t="str">
        <f t="shared" ca="1" si="67"/>
        <v/>
      </c>
      <c r="K147" s="47" t="str">
        <f t="shared" ca="1" si="68"/>
        <v/>
      </c>
      <c r="AJ147">
        <f t="shared" ca="1" si="69"/>
        <v>0</v>
      </c>
      <c r="AL147" t="s">
        <v>1795</v>
      </c>
      <c r="AM147">
        <v>9</v>
      </c>
      <c r="AN147">
        <f t="shared" ca="1" si="70"/>
        <v>900</v>
      </c>
      <c r="AO147" t="s">
        <v>987</v>
      </c>
      <c r="AP147" s="21">
        <f ca="1">INDEX(INDIRECT("'"&amp;$AL147&amp;"'!$AA:$AE"),MATCH(Sammanställning!$AO147,INDIRECT("'"&amp;$AL147&amp;"'!$AA:$AA"),0),4)</f>
        <v>0</v>
      </c>
      <c r="AQ147" s="21">
        <f>INDEX(DB!$A:$V,MATCH(Sammanställning!AQ$2&amp;Sammanställning!$AO147,DB!$U:$U,0),16)</f>
        <v>4.1422063879999992E-2</v>
      </c>
      <c r="AR147" s="21">
        <f>INDEX(DB!$A:$V,MATCH(Sammanställning!AR$2&amp;Sammanställning!$AO147,DB!$U:$U,0),16)</f>
        <v>0.13434182880000001</v>
      </c>
      <c r="AS147" s="21">
        <f>INDEX(DB!$A:$V,MATCH(Sammanställning!AS$2&amp;Sammanställning!$AO147,DB!$U:$U,0),16)</f>
        <v>3.3585457200000002E-2</v>
      </c>
      <c r="AT147" s="21">
        <f t="shared" ca="1" si="71"/>
        <v>0</v>
      </c>
      <c r="AU147" s="21">
        <f t="shared" ca="1" si="72"/>
        <v>0</v>
      </c>
      <c r="AV147" s="21">
        <f t="shared" ca="1" si="73"/>
        <v>0</v>
      </c>
      <c r="AW147" t="e">
        <f ca="1">INDEX(DB!$A:$V,MATCH(Sammanställning!$AH$2&amp;Sammanställning!$AO147,DB!$U:$U,0),6)</f>
        <v>#N/A</v>
      </c>
      <c r="AX147" t="e">
        <f ca="1">INDEX(DB!$A:$V,MATCH(Sammanställning!$AH$2&amp;Sammanställning!$AO147,DB!$U:$U,0),7)</f>
        <v>#N/A</v>
      </c>
      <c r="AY147" t="e">
        <f ca="1">INDEX(DB!$A:$V,MATCH(Sammanställning!$AH$2&amp;Sammanställning!$AO147,DB!$U:$U,0),13)</f>
        <v>#N/A</v>
      </c>
      <c r="AZ147" t="e">
        <f ca="1">INDEX(DB!$A:$V,MATCH(Sammanställning!$AH$2&amp;Sammanställning!$AO147,DB!$U:$U,0),14)</f>
        <v>#N/A</v>
      </c>
      <c r="BA147" t="e">
        <f ca="1">INDEX(DB!$A:$V,MATCH(Sammanställning!$AH$2&amp;Sammanställning!$AO147,DB!$U:$U,0),17)</f>
        <v>#N/A</v>
      </c>
      <c r="BB147" s="21">
        <f t="shared" ca="1" si="74"/>
        <v>0</v>
      </c>
      <c r="BC147" s="21" t="e" cm="1">
        <f t="array" aca="1" ref="BC147" ca="1">INDEX($AQ147:$AS147,,MATCH($AH$2,$AQ$2:$AS$2,0))</f>
        <v>#N/A</v>
      </c>
      <c r="BD147" s="21" t="e" cm="1">
        <f t="array" aca="1" ref="BD147" ca="1">INDEX($AT147:$AV147,,MATCH($AH$2,$AT$2:$AV$2,0))</f>
        <v>#N/A</v>
      </c>
    </row>
    <row r="148" spans="1:56" ht="15" thickBot="1" x14ac:dyDescent="0.4">
      <c r="A148" t="s">
        <v>1803</v>
      </c>
      <c r="D148" s="51" t="s">
        <v>1815</v>
      </c>
      <c r="E148" s="51"/>
      <c r="F148" s="51"/>
      <c r="G148" s="51"/>
      <c r="H148" s="51"/>
      <c r="I148" s="52"/>
      <c r="J148" s="53"/>
      <c r="K148" s="52">
        <f ca="1">SUM(K122:K147)</f>
        <v>0</v>
      </c>
      <c r="AJ148">
        <f t="shared" ca="1" si="69"/>
        <v>0</v>
      </c>
      <c r="AL148" t="s">
        <v>1795</v>
      </c>
      <c r="AM148">
        <v>9</v>
      </c>
      <c r="AN148">
        <f t="shared" ca="1" si="70"/>
        <v>900</v>
      </c>
      <c r="AO148" t="s">
        <v>990</v>
      </c>
      <c r="AP148" s="21">
        <f ca="1">INDEX(INDIRECT("'"&amp;$AL148&amp;"'!$AA:$AE"),MATCH(Sammanställning!$AO148,INDIRECT("'"&amp;$AL148&amp;"'!$AA:$AA"),0),4)</f>
        <v>0</v>
      </c>
      <c r="AQ148" s="21">
        <f>INDEX(DB!$A:$V,MATCH(Sammanställning!AQ$2&amp;Sammanställning!$AO148,DB!$U:$U,0),16)</f>
        <v>0.195915167</v>
      </c>
      <c r="AR148" s="21">
        <f>INDEX(DB!$A:$V,MATCH(Sammanställning!AR$2&amp;Sammanställning!$AO148,DB!$U:$U,0),16)</f>
        <v>0.43661094359999997</v>
      </c>
      <c r="AS148" s="21">
        <f>INDEX(DB!$A:$V,MATCH(Sammanställning!AS$2&amp;Sammanställning!$AO148,DB!$U:$U,0),16)</f>
        <v>0.15673213360000002</v>
      </c>
      <c r="AT148" s="21">
        <f t="shared" ca="1" si="71"/>
        <v>0</v>
      </c>
      <c r="AU148" s="21">
        <f t="shared" ca="1" si="72"/>
        <v>0</v>
      </c>
      <c r="AV148" s="21">
        <f t="shared" ca="1" si="73"/>
        <v>0</v>
      </c>
      <c r="AW148" t="e">
        <f ca="1">INDEX(DB!$A:$V,MATCH(Sammanställning!$AH$2&amp;Sammanställning!$AO148,DB!$U:$U,0),6)</f>
        <v>#N/A</v>
      </c>
      <c r="AX148" t="e">
        <f ca="1">INDEX(DB!$A:$V,MATCH(Sammanställning!$AH$2&amp;Sammanställning!$AO148,DB!$U:$U,0),7)</f>
        <v>#N/A</v>
      </c>
      <c r="AY148" t="e">
        <f ca="1">INDEX(DB!$A:$V,MATCH(Sammanställning!$AH$2&amp;Sammanställning!$AO148,DB!$U:$U,0),13)</f>
        <v>#N/A</v>
      </c>
      <c r="AZ148" t="e">
        <f ca="1">INDEX(DB!$A:$V,MATCH(Sammanställning!$AH$2&amp;Sammanställning!$AO148,DB!$U:$U,0),14)</f>
        <v>#N/A</v>
      </c>
      <c r="BA148" t="e">
        <f ca="1">INDEX(DB!$A:$V,MATCH(Sammanställning!$AH$2&amp;Sammanställning!$AO148,DB!$U:$U,0),17)</f>
        <v>#N/A</v>
      </c>
      <c r="BB148" s="21">
        <f t="shared" ca="1" si="74"/>
        <v>0</v>
      </c>
      <c r="BC148" s="21" t="e" cm="1">
        <f t="array" aca="1" ref="BC148" ca="1">INDEX($AQ148:$AS148,,MATCH($AH$2,$AQ$2:$AS$2,0))</f>
        <v>#N/A</v>
      </c>
      <c r="BD148" s="21" t="e" cm="1">
        <f t="array" aca="1" ref="BD148" ca="1">INDEX($AT148:$AV148,,MATCH($AH$2,$AT$2:$AV$2,0))</f>
        <v>#N/A</v>
      </c>
    </row>
    <row r="149" spans="1:56" ht="15" thickTop="1" x14ac:dyDescent="0.35">
      <c r="AJ149">
        <f t="shared" ca="1" si="69"/>
        <v>0</v>
      </c>
      <c r="AL149" t="s">
        <v>1795</v>
      </c>
      <c r="AM149">
        <v>9</v>
      </c>
      <c r="AN149">
        <f t="shared" ca="1" si="70"/>
        <v>900</v>
      </c>
      <c r="AO149" t="s">
        <v>993</v>
      </c>
      <c r="AP149" s="21">
        <f ca="1">INDEX(INDIRECT("'"&amp;$AL149&amp;"'!$AA:$AE"),MATCH(Sammanställning!$AO149,INDIRECT("'"&amp;$AL149&amp;"'!$AA:$AA"),0),4)</f>
        <v>0</v>
      </c>
      <c r="AQ149" s="21">
        <f>INDEX(DB!$A:$V,MATCH(Sammanställning!AQ$2&amp;Sammanställning!$AO149,DB!$U:$U,0),16)</f>
        <v>839.63643000000002</v>
      </c>
      <c r="AR149" s="21">
        <f>INDEX(DB!$A:$V,MATCH(Sammanställning!AR$2&amp;Sammanställning!$AO149,DB!$U:$U,0),16)</f>
        <v>0</v>
      </c>
      <c r="AS149" s="21">
        <f>INDEX(DB!$A:$V,MATCH(Sammanställning!AS$2&amp;Sammanställning!$AO149,DB!$U:$U,0),16)</f>
        <v>0</v>
      </c>
      <c r="AT149" s="21">
        <f t="shared" ca="1" si="71"/>
        <v>0</v>
      </c>
      <c r="AU149" s="21">
        <f t="shared" ca="1" si="72"/>
        <v>0</v>
      </c>
      <c r="AV149" s="21">
        <f t="shared" ca="1" si="73"/>
        <v>0</v>
      </c>
      <c r="AW149" t="e">
        <f ca="1">INDEX(DB!$A:$V,MATCH(Sammanställning!$AH$2&amp;Sammanställning!$AO149,DB!$U:$U,0),6)</f>
        <v>#N/A</v>
      </c>
      <c r="AX149" t="e">
        <f ca="1">INDEX(DB!$A:$V,MATCH(Sammanställning!$AH$2&amp;Sammanställning!$AO149,DB!$U:$U,0),7)</f>
        <v>#N/A</v>
      </c>
      <c r="AY149" t="e">
        <f ca="1">INDEX(DB!$A:$V,MATCH(Sammanställning!$AH$2&amp;Sammanställning!$AO149,DB!$U:$U,0),13)</f>
        <v>#N/A</v>
      </c>
      <c r="AZ149" t="e">
        <f ca="1">INDEX(DB!$A:$V,MATCH(Sammanställning!$AH$2&amp;Sammanställning!$AO149,DB!$U:$U,0),14)</f>
        <v>#N/A</v>
      </c>
      <c r="BA149" t="e">
        <f ca="1">INDEX(DB!$A:$V,MATCH(Sammanställning!$AH$2&amp;Sammanställning!$AO149,DB!$U:$U,0),17)</f>
        <v>#N/A</v>
      </c>
      <c r="BB149" s="21">
        <f t="shared" ca="1" si="74"/>
        <v>0</v>
      </c>
      <c r="BC149" s="21" t="e" cm="1">
        <f t="array" aca="1" ref="BC149" ca="1">INDEX($AQ149:$AS149,,MATCH($AH$2,$AQ$2:$AS$2,0))</f>
        <v>#N/A</v>
      </c>
      <c r="BD149" s="21" t="e" cm="1">
        <f t="array" aca="1" ref="BD149" ca="1">INDEX($AT149:$AV149,,MATCH($AH$2,$AT$2:$AV$2,0))</f>
        <v>#N/A</v>
      </c>
    </row>
    <row r="150" spans="1:56" ht="18.5" x14ac:dyDescent="0.35">
      <c r="D150" s="42" t="s">
        <v>1794</v>
      </c>
      <c r="AJ150">
        <f t="shared" ca="1" si="69"/>
        <v>0</v>
      </c>
      <c r="AL150" t="s">
        <v>1795</v>
      </c>
      <c r="AM150">
        <v>9</v>
      </c>
      <c r="AN150">
        <f t="shared" ca="1" si="70"/>
        <v>900</v>
      </c>
      <c r="AO150" t="s">
        <v>996</v>
      </c>
      <c r="AP150" s="21">
        <f ca="1">INDEX(INDIRECT("'"&amp;$AL150&amp;"'!$AA:$AE"),MATCH(Sammanställning!$AO150,INDIRECT("'"&amp;$AL150&amp;"'!$AA:$AA"),0),4)</f>
        <v>0</v>
      </c>
      <c r="AQ150" s="21">
        <f>INDEX(DB!$A:$V,MATCH(Sammanställning!AQ$2&amp;Sammanställning!$AO150,DB!$U:$U,0),16)</f>
        <v>0</v>
      </c>
      <c r="AR150" s="21">
        <f>INDEX(DB!$A:$V,MATCH(Sammanställning!AR$2&amp;Sammanställning!$AO150,DB!$U:$U,0),16)</f>
        <v>0</v>
      </c>
      <c r="AS150" s="21">
        <f>INDEX(DB!$A:$V,MATCH(Sammanställning!AS$2&amp;Sammanställning!$AO150,DB!$U:$U,0),16)</f>
        <v>0</v>
      </c>
      <c r="AT150" s="21">
        <f t="shared" ca="1" si="71"/>
        <v>0</v>
      </c>
      <c r="AU150" s="21">
        <f t="shared" ca="1" si="72"/>
        <v>0</v>
      </c>
      <c r="AV150" s="21">
        <f t="shared" ca="1" si="73"/>
        <v>0</v>
      </c>
      <c r="AW150" t="e">
        <f ca="1">INDEX(DB!$A:$V,MATCH(Sammanställning!$AH$2&amp;Sammanställning!$AO150,DB!$U:$U,0),6)</f>
        <v>#N/A</v>
      </c>
      <c r="AX150" t="e">
        <f ca="1">INDEX(DB!$A:$V,MATCH(Sammanställning!$AH$2&amp;Sammanställning!$AO150,DB!$U:$U,0),7)</f>
        <v>#N/A</v>
      </c>
      <c r="AY150" t="e">
        <f ca="1">INDEX(DB!$A:$V,MATCH(Sammanställning!$AH$2&amp;Sammanställning!$AO150,DB!$U:$U,0),13)</f>
        <v>#N/A</v>
      </c>
      <c r="AZ150" t="e">
        <f ca="1">INDEX(DB!$A:$V,MATCH(Sammanställning!$AH$2&amp;Sammanställning!$AO150,DB!$U:$U,0),14)</f>
        <v>#N/A</v>
      </c>
      <c r="BA150" t="e">
        <f ca="1">INDEX(DB!$A:$V,MATCH(Sammanställning!$AH$2&amp;Sammanställning!$AO150,DB!$U:$U,0),17)</f>
        <v>#N/A</v>
      </c>
      <c r="BB150" s="21">
        <f t="shared" ca="1" si="74"/>
        <v>0</v>
      </c>
      <c r="BC150" s="21" t="e" cm="1">
        <f t="array" aca="1" ref="BC150" ca="1">INDEX($AQ150:$AS150,,MATCH($AH$2,$AQ$2:$AS$2,0))</f>
        <v>#N/A</v>
      </c>
      <c r="BD150" s="21" t="e" cm="1">
        <f t="array" aca="1" ref="BD150" ca="1">INDEX($AT150:$AV150,,MATCH($AH$2,$AT$2:$AV$2,0))</f>
        <v>#N/A</v>
      </c>
    </row>
    <row r="151" spans="1:56" x14ac:dyDescent="0.35">
      <c r="D151" s="35" t="s">
        <v>27</v>
      </c>
      <c r="E151" s="35" t="s">
        <v>1808</v>
      </c>
      <c r="F151" s="35" t="s">
        <v>1809</v>
      </c>
      <c r="G151" s="35" t="s">
        <v>26</v>
      </c>
      <c r="H151" s="35" t="s">
        <v>28</v>
      </c>
      <c r="I151" s="43" t="s">
        <v>3</v>
      </c>
      <c r="J151" s="44" t="s">
        <v>37</v>
      </c>
      <c r="K151" s="43" t="s">
        <v>1810</v>
      </c>
      <c r="AJ151">
        <f t="shared" ca="1" si="69"/>
        <v>0</v>
      </c>
      <c r="AL151" t="s">
        <v>1795</v>
      </c>
      <c r="AM151">
        <v>9</v>
      </c>
      <c r="AN151">
        <f t="shared" ca="1" si="70"/>
        <v>900</v>
      </c>
      <c r="AO151" t="s">
        <v>999</v>
      </c>
      <c r="AP151" s="21">
        <f ca="1">INDEX(INDIRECT("'"&amp;$AL151&amp;"'!$AA:$AE"),MATCH(Sammanställning!$AO151,INDIRECT("'"&amp;$AL151&amp;"'!$AA:$AA"),0),4)</f>
        <v>0</v>
      </c>
      <c r="AQ151" s="21">
        <f>INDEX(DB!$A:$V,MATCH(Sammanställning!AQ$2&amp;Sammanställning!$AO151,DB!$U:$U,0),16)</f>
        <v>0</v>
      </c>
      <c r="AR151" s="21">
        <f>INDEX(DB!$A:$V,MATCH(Sammanställning!AR$2&amp;Sammanställning!$AO151,DB!$U:$U,0),16)</f>
        <v>0</v>
      </c>
      <c r="AS151" s="21">
        <f>INDEX(DB!$A:$V,MATCH(Sammanställning!AS$2&amp;Sammanställning!$AO151,DB!$U:$U,0),16)</f>
        <v>0</v>
      </c>
      <c r="AT151" s="21">
        <f t="shared" ca="1" si="71"/>
        <v>0</v>
      </c>
      <c r="AU151" s="21">
        <f t="shared" ca="1" si="72"/>
        <v>0</v>
      </c>
      <c r="AV151" s="21">
        <f t="shared" ca="1" si="73"/>
        <v>0</v>
      </c>
      <c r="AW151" t="e">
        <f ca="1">INDEX(DB!$A:$V,MATCH(Sammanställning!$AH$2&amp;Sammanställning!$AO151,DB!$U:$U,0),6)</f>
        <v>#N/A</v>
      </c>
      <c r="AX151" t="e">
        <f ca="1">INDEX(DB!$A:$V,MATCH(Sammanställning!$AH$2&amp;Sammanställning!$AO151,DB!$U:$U,0),7)</f>
        <v>#N/A</v>
      </c>
      <c r="AY151" t="e">
        <f ca="1">INDEX(DB!$A:$V,MATCH(Sammanställning!$AH$2&amp;Sammanställning!$AO151,DB!$U:$U,0),13)</f>
        <v>#N/A</v>
      </c>
      <c r="AZ151" t="e">
        <f ca="1">INDEX(DB!$A:$V,MATCH(Sammanställning!$AH$2&amp;Sammanställning!$AO151,DB!$U:$U,0),14)</f>
        <v>#N/A</v>
      </c>
      <c r="BA151" t="e">
        <f ca="1">INDEX(DB!$A:$V,MATCH(Sammanställning!$AH$2&amp;Sammanställning!$AO151,DB!$U:$U,0),17)</f>
        <v>#N/A</v>
      </c>
      <c r="BB151" s="21">
        <f t="shared" ca="1" si="74"/>
        <v>0</v>
      </c>
      <c r="BC151" s="21" t="e" cm="1">
        <f t="array" aca="1" ref="BC151" ca="1">INDEX($AQ151:$AS151,,MATCH($AH$2,$AQ$2:$AS$2,0))</f>
        <v>#N/A</v>
      </c>
      <c r="BD151" s="21" t="e" cm="1">
        <f t="array" aca="1" ref="BD151" ca="1">INDEX($AT151:$AV151,,MATCH($AH$2,$AT$2:$AV$2,0))</f>
        <v>#N/A</v>
      </c>
    </row>
    <row r="152" spans="1:56" outlineLevel="1" x14ac:dyDescent="0.35">
      <c r="A152">
        <v>801</v>
      </c>
      <c r="D152" s="45" t="str">
        <f t="shared" ref="D152:D177" ca="1" si="75">IFERROR(INDEX($AK:$BD,MATCH($A152,$AN:$AN,0),13),"")</f>
        <v/>
      </c>
      <c r="E152" s="45" t="str">
        <f t="shared" ref="E152:E177" ca="1" si="76">IFERROR(INDEX($AK:$BD,MATCH($A152,$AN:$AN,0),14),"")</f>
        <v/>
      </c>
      <c r="F152" s="45" t="str">
        <f t="shared" ref="F152:F177" ca="1" si="77">IFERROR(INDEX($AK:$BD,MATCH($A152,$AN:$AN,0),15),"")</f>
        <v/>
      </c>
      <c r="G152" s="45" t="str">
        <f t="shared" ref="G152:G177" ca="1" si="78">IFERROR(INDEX($AK:$BD,MATCH($A152,$AN:$AN,0),16),"")</f>
        <v/>
      </c>
      <c r="H152" s="45" t="str">
        <f t="shared" ref="H152:H177" ca="1" si="79">IFERROR(INDEX($AK:$BD,MATCH($A152,$AN:$AN,0),17),"")</f>
        <v/>
      </c>
      <c r="I152" s="46" t="str">
        <f t="shared" ref="I152:I177" ca="1" si="80">IFERROR(INDEX($AK:$BD,MATCH($A152,$AN:$AN,0),18),"")</f>
        <v/>
      </c>
      <c r="J152" s="47" t="str">
        <f t="shared" ref="J152:J177" ca="1" si="81">IFERROR(INDEX($AK:$BD,MATCH($A152,$AN:$AN,0),19),"")</f>
        <v/>
      </c>
      <c r="K152" s="47" t="str">
        <f t="shared" ref="K152:K177" ca="1" si="82">IFERROR(INDEX($AK:$BD,MATCH($A152,$AN:$AN,0),20),"")</f>
        <v/>
      </c>
      <c r="AJ152">
        <f t="shared" ca="1" si="69"/>
        <v>0</v>
      </c>
      <c r="AL152" t="s">
        <v>1795</v>
      </c>
      <c r="AM152">
        <v>9</v>
      </c>
      <c r="AN152">
        <f t="shared" ca="1" si="70"/>
        <v>900</v>
      </c>
      <c r="AO152" t="s">
        <v>1002</v>
      </c>
      <c r="AP152" s="21">
        <f ca="1">INDEX(INDIRECT("'"&amp;$AL152&amp;"'!$AA:$AE"),MATCH(Sammanställning!$AO152,INDIRECT("'"&amp;$AL152&amp;"'!$AA:$AA"),0),4)</f>
        <v>0</v>
      </c>
      <c r="AQ152" s="21">
        <f>INDEX(DB!$A:$V,MATCH(Sammanställning!AQ$2&amp;Sammanställning!$AO152,DB!$U:$U,0),16)</f>
        <v>13464.409791479999</v>
      </c>
      <c r="AR152" s="21">
        <f>INDEX(DB!$A:$V,MATCH(Sammanställning!AR$2&amp;Sammanställning!$AO152,DB!$U:$U,0),16)</f>
        <v>14474.212537960002</v>
      </c>
      <c r="AS152" s="21">
        <f>INDEX(DB!$A:$V,MATCH(Sammanställning!AS$2&amp;Sammanställning!$AO152,DB!$U:$U,0),16)</f>
        <v>9833.821868160001</v>
      </c>
      <c r="AT152" s="21">
        <f t="shared" ca="1" si="71"/>
        <v>0</v>
      </c>
      <c r="AU152" s="21">
        <f t="shared" ca="1" si="72"/>
        <v>0</v>
      </c>
      <c r="AV152" s="21">
        <f t="shared" ca="1" si="73"/>
        <v>0</v>
      </c>
      <c r="AW152" t="e">
        <f ca="1">INDEX(DB!$A:$V,MATCH(Sammanställning!$AH$2&amp;Sammanställning!$AO152,DB!$U:$U,0),6)</f>
        <v>#N/A</v>
      </c>
      <c r="AX152" t="e">
        <f ca="1">INDEX(DB!$A:$V,MATCH(Sammanställning!$AH$2&amp;Sammanställning!$AO152,DB!$U:$U,0),7)</f>
        <v>#N/A</v>
      </c>
      <c r="AY152" t="e">
        <f ca="1">INDEX(DB!$A:$V,MATCH(Sammanställning!$AH$2&amp;Sammanställning!$AO152,DB!$U:$U,0),13)</f>
        <v>#N/A</v>
      </c>
      <c r="AZ152" t="e">
        <f ca="1">INDEX(DB!$A:$V,MATCH(Sammanställning!$AH$2&amp;Sammanställning!$AO152,DB!$U:$U,0),14)</f>
        <v>#N/A</v>
      </c>
      <c r="BA152" t="e">
        <f ca="1">INDEX(DB!$A:$V,MATCH(Sammanställning!$AH$2&amp;Sammanställning!$AO152,DB!$U:$U,0),17)</f>
        <v>#N/A</v>
      </c>
      <c r="BB152" s="21">
        <f t="shared" ca="1" si="74"/>
        <v>0</v>
      </c>
      <c r="BC152" s="21" t="e" cm="1">
        <f t="array" aca="1" ref="BC152" ca="1">INDEX($AQ152:$AS152,,MATCH($AH$2,$AQ$2:$AS$2,0))</f>
        <v>#N/A</v>
      </c>
      <c r="BD152" s="21" t="e" cm="1">
        <f t="array" aca="1" ref="BD152" ca="1">INDEX($AT152:$AV152,,MATCH($AH$2,$AT$2:$AV$2,0))</f>
        <v>#N/A</v>
      </c>
    </row>
    <row r="153" spans="1:56" outlineLevel="1" x14ac:dyDescent="0.35">
      <c r="A153">
        <v>802</v>
      </c>
      <c r="D153" s="45" t="str">
        <f t="shared" ca="1" si="75"/>
        <v/>
      </c>
      <c r="E153" s="45" t="str">
        <f t="shared" ca="1" si="76"/>
        <v/>
      </c>
      <c r="F153" s="45" t="str">
        <f t="shared" ca="1" si="77"/>
        <v/>
      </c>
      <c r="G153" s="45" t="str">
        <f t="shared" ca="1" si="78"/>
        <v/>
      </c>
      <c r="H153" s="45" t="str">
        <f t="shared" ca="1" si="79"/>
        <v/>
      </c>
      <c r="I153" s="46" t="str">
        <f t="shared" ca="1" si="80"/>
        <v/>
      </c>
      <c r="J153" s="47" t="str">
        <f t="shared" ca="1" si="81"/>
        <v/>
      </c>
      <c r="K153" s="47" t="str">
        <f t="shared" ca="1" si="82"/>
        <v/>
      </c>
      <c r="AJ153">
        <f t="shared" ca="1" si="69"/>
        <v>0</v>
      </c>
      <c r="AL153" t="s">
        <v>1795</v>
      </c>
      <c r="AM153">
        <v>9</v>
      </c>
      <c r="AN153">
        <f t="shared" ca="1" si="70"/>
        <v>900</v>
      </c>
      <c r="AO153" t="s">
        <v>1005</v>
      </c>
      <c r="AP153" s="21">
        <f ca="1">INDEX(INDIRECT("'"&amp;$AL153&amp;"'!$AA:$AE"),MATCH(Sammanställning!$AO153,INDIRECT("'"&amp;$AL153&amp;"'!$AA:$AA"),0),4)</f>
        <v>0</v>
      </c>
      <c r="AQ153" s="21">
        <f>INDEX(DB!$A:$V,MATCH(Sammanställning!AQ$2&amp;Sammanställning!$AO153,DB!$U:$U,0),16)</f>
        <v>2024.08355392</v>
      </c>
      <c r="AR153" s="21">
        <f>INDEX(DB!$A:$V,MATCH(Sammanställning!AR$2&amp;Sammanställning!$AO153,DB!$U:$U,0),16)</f>
        <v>2452.85789084</v>
      </c>
      <c r="AS153" s="21">
        <f>INDEX(DB!$A:$V,MATCH(Sammanställning!AS$2&amp;Sammanställning!$AO153,DB!$U:$U,0),16)</f>
        <v>656.03593064000006</v>
      </c>
      <c r="AT153" s="21">
        <f t="shared" ca="1" si="71"/>
        <v>0</v>
      </c>
      <c r="AU153" s="21">
        <f t="shared" ca="1" si="72"/>
        <v>0</v>
      </c>
      <c r="AV153" s="21">
        <f t="shared" ca="1" si="73"/>
        <v>0</v>
      </c>
      <c r="AW153" t="e">
        <f ca="1">INDEX(DB!$A:$V,MATCH(Sammanställning!$AH$2&amp;Sammanställning!$AO153,DB!$U:$U,0),6)</f>
        <v>#N/A</v>
      </c>
      <c r="AX153" t="e">
        <f ca="1">INDEX(DB!$A:$V,MATCH(Sammanställning!$AH$2&amp;Sammanställning!$AO153,DB!$U:$U,0),7)</f>
        <v>#N/A</v>
      </c>
      <c r="AY153" t="e">
        <f ca="1">INDEX(DB!$A:$V,MATCH(Sammanställning!$AH$2&amp;Sammanställning!$AO153,DB!$U:$U,0),13)</f>
        <v>#N/A</v>
      </c>
      <c r="AZ153" t="e">
        <f ca="1">INDEX(DB!$A:$V,MATCH(Sammanställning!$AH$2&amp;Sammanställning!$AO153,DB!$U:$U,0),14)</f>
        <v>#N/A</v>
      </c>
      <c r="BA153" t="e">
        <f ca="1">INDEX(DB!$A:$V,MATCH(Sammanställning!$AH$2&amp;Sammanställning!$AO153,DB!$U:$U,0),17)</f>
        <v>#N/A</v>
      </c>
      <c r="BB153" s="21">
        <f t="shared" ca="1" si="74"/>
        <v>0</v>
      </c>
      <c r="BC153" s="21" t="e" cm="1">
        <f t="array" aca="1" ref="BC153" ca="1">INDEX($AQ153:$AS153,,MATCH($AH$2,$AQ$2:$AS$2,0))</f>
        <v>#N/A</v>
      </c>
      <c r="BD153" s="21" t="e" cm="1">
        <f t="array" aca="1" ref="BD153" ca="1">INDEX($AT153:$AV153,,MATCH($AH$2,$AT$2:$AV$2,0))</f>
        <v>#N/A</v>
      </c>
    </row>
    <row r="154" spans="1:56" outlineLevel="1" x14ac:dyDescent="0.35">
      <c r="A154">
        <v>803</v>
      </c>
      <c r="D154" s="45" t="str">
        <f t="shared" ca="1" si="75"/>
        <v/>
      </c>
      <c r="E154" s="45" t="str">
        <f t="shared" ca="1" si="76"/>
        <v/>
      </c>
      <c r="F154" s="45" t="str">
        <f t="shared" ca="1" si="77"/>
        <v/>
      </c>
      <c r="G154" s="45" t="str">
        <f t="shared" ca="1" si="78"/>
        <v/>
      </c>
      <c r="H154" s="45" t="str">
        <f t="shared" ca="1" si="79"/>
        <v/>
      </c>
      <c r="I154" s="46" t="str">
        <f t="shared" ca="1" si="80"/>
        <v/>
      </c>
      <c r="J154" s="47" t="str">
        <f t="shared" ca="1" si="81"/>
        <v/>
      </c>
      <c r="K154" s="47" t="str">
        <f t="shared" ca="1" si="82"/>
        <v/>
      </c>
      <c r="AJ154">
        <f t="shared" ca="1" si="69"/>
        <v>0</v>
      </c>
      <c r="AL154" t="s">
        <v>1795</v>
      </c>
      <c r="AM154">
        <v>9</v>
      </c>
      <c r="AN154">
        <f t="shared" ca="1" si="70"/>
        <v>900</v>
      </c>
      <c r="AO154" t="s">
        <v>1008</v>
      </c>
      <c r="AP154" s="21">
        <f ca="1">INDEX(INDIRECT("'"&amp;$AL154&amp;"'!$AA:$AE"),MATCH(Sammanställning!$AO154,INDIRECT("'"&amp;$AL154&amp;"'!$AA:$AA"),0),4)</f>
        <v>0</v>
      </c>
      <c r="AQ154" s="21">
        <f>INDEX(DB!$A:$V,MATCH(Sammanställning!AQ$2&amp;Sammanställning!$AO154,DB!$U:$U,0),16)</f>
        <v>0</v>
      </c>
      <c r="AR154" s="21">
        <f>INDEX(DB!$A:$V,MATCH(Sammanställning!AR$2&amp;Sammanställning!$AO154,DB!$U:$U,0),16)</f>
        <v>0</v>
      </c>
      <c r="AS154" s="21">
        <f>INDEX(DB!$A:$V,MATCH(Sammanställning!AS$2&amp;Sammanställning!$AO154,DB!$U:$U,0),16)</f>
        <v>0</v>
      </c>
      <c r="AT154" s="21">
        <f t="shared" ca="1" si="71"/>
        <v>0</v>
      </c>
      <c r="AU154" s="21">
        <f t="shared" ca="1" si="72"/>
        <v>0</v>
      </c>
      <c r="AV154" s="21">
        <f t="shared" ca="1" si="73"/>
        <v>0</v>
      </c>
      <c r="AW154" t="e">
        <f ca="1">INDEX(DB!$A:$V,MATCH(Sammanställning!$AH$2&amp;Sammanställning!$AO154,DB!$U:$U,0),6)</f>
        <v>#N/A</v>
      </c>
      <c r="AX154" t="e">
        <f ca="1">INDEX(DB!$A:$V,MATCH(Sammanställning!$AH$2&amp;Sammanställning!$AO154,DB!$U:$U,0),7)</f>
        <v>#N/A</v>
      </c>
      <c r="AY154" t="e">
        <f ca="1">INDEX(DB!$A:$V,MATCH(Sammanställning!$AH$2&amp;Sammanställning!$AO154,DB!$U:$U,0),13)</f>
        <v>#N/A</v>
      </c>
      <c r="AZ154" t="e">
        <f ca="1">INDEX(DB!$A:$V,MATCH(Sammanställning!$AH$2&amp;Sammanställning!$AO154,DB!$U:$U,0),14)</f>
        <v>#N/A</v>
      </c>
      <c r="BA154" t="e">
        <f ca="1">INDEX(DB!$A:$V,MATCH(Sammanställning!$AH$2&amp;Sammanställning!$AO154,DB!$U:$U,0),17)</f>
        <v>#N/A</v>
      </c>
      <c r="BB154" s="21">
        <f t="shared" ca="1" si="74"/>
        <v>0</v>
      </c>
      <c r="BC154" s="21" t="e" cm="1">
        <f t="array" aca="1" ref="BC154" ca="1">INDEX($AQ154:$AS154,,MATCH($AH$2,$AQ$2:$AS$2,0))</f>
        <v>#N/A</v>
      </c>
      <c r="BD154" s="21" t="e" cm="1">
        <f t="array" aca="1" ref="BD154" ca="1">INDEX($AT154:$AV154,,MATCH($AH$2,$AT$2:$AV$2,0))</f>
        <v>#N/A</v>
      </c>
    </row>
    <row r="155" spans="1:56" outlineLevel="1" x14ac:dyDescent="0.35">
      <c r="A155">
        <v>804</v>
      </c>
      <c r="D155" s="45" t="str">
        <f t="shared" ca="1" si="75"/>
        <v/>
      </c>
      <c r="E155" s="45" t="str">
        <f t="shared" ca="1" si="76"/>
        <v/>
      </c>
      <c r="F155" s="45" t="str">
        <f t="shared" ca="1" si="77"/>
        <v/>
      </c>
      <c r="G155" s="45" t="str">
        <f t="shared" ca="1" si="78"/>
        <v/>
      </c>
      <c r="H155" s="45" t="str">
        <f t="shared" ca="1" si="79"/>
        <v/>
      </c>
      <c r="I155" s="46" t="str">
        <f t="shared" ca="1" si="80"/>
        <v/>
      </c>
      <c r="J155" s="47" t="str">
        <f t="shared" ca="1" si="81"/>
        <v/>
      </c>
      <c r="K155" s="47" t="str">
        <f t="shared" ca="1" si="82"/>
        <v/>
      </c>
      <c r="AJ155">
        <f t="shared" ca="1" si="69"/>
        <v>0</v>
      </c>
      <c r="AL155" t="s">
        <v>1795</v>
      </c>
      <c r="AM155">
        <v>9</v>
      </c>
      <c r="AN155">
        <f t="shared" ca="1" si="70"/>
        <v>900</v>
      </c>
      <c r="AO155" t="s">
        <v>1011</v>
      </c>
      <c r="AP155" s="21">
        <f ca="1">INDEX(INDIRECT("'"&amp;$AL155&amp;"'!$AA:$AE"),MATCH(Sammanställning!$AO155,INDIRECT("'"&amp;$AL155&amp;"'!$AA:$AA"),0),4)</f>
        <v>0</v>
      </c>
      <c r="AQ155" s="21">
        <f>INDEX(DB!$A:$V,MATCH(Sammanställning!AQ$2&amp;Sammanställning!$AO155,DB!$U:$U,0),16)</f>
        <v>0</v>
      </c>
      <c r="AR155" s="21">
        <f>INDEX(DB!$A:$V,MATCH(Sammanställning!AR$2&amp;Sammanställning!$AO155,DB!$U:$U,0),16)</f>
        <v>0</v>
      </c>
      <c r="AS155" s="21">
        <f>INDEX(DB!$A:$V,MATCH(Sammanställning!AS$2&amp;Sammanställning!$AO155,DB!$U:$U,0),16)</f>
        <v>0</v>
      </c>
      <c r="AT155" s="21">
        <f t="shared" ca="1" si="71"/>
        <v>0</v>
      </c>
      <c r="AU155" s="21">
        <f t="shared" ca="1" si="72"/>
        <v>0</v>
      </c>
      <c r="AV155" s="21">
        <f t="shared" ca="1" si="73"/>
        <v>0</v>
      </c>
      <c r="AW155" t="e">
        <f ca="1">INDEX(DB!$A:$V,MATCH(Sammanställning!$AH$2&amp;Sammanställning!$AO155,DB!$U:$U,0),6)</f>
        <v>#N/A</v>
      </c>
      <c r="AX155" t="e">
        <f ca="1">INDEX(DB!$A:$V,MATCH(Sammanställning!$AH$2&amp;Sammanställning!$AO155,DB!$U:$U,0),7)</f>
        <v>#N/A</v>
      </c>
      <c r="AY155" t="e">
        <f ca="1">INDEX(DB!$A:$V,MATCH(Sammanställning!$AH$2&amp;Sammanställning!$AO155,DB!$U:$U,0),13)</f>
        <v>#N/A</v>
      </c>
      <c r="AZ155" t="e">
        <f ca="1">INDEX(DB!$A:$V,MATCH(Sammanställning!$AH$2&amp;Sammanställning!$AO155,DB!$U:$U,0),14)</f>
        <v>#N/A</v>
      </c>
      <c r="BA155" t="e">
        <f ca="1">INDEX(DB!$A:$V,MATCH(Sammanställning!$AH$2&amp;Sammanställning!$AO155,DB!$U:$U,0),17)</f>
        <v>#N/A</v>
      </c>
      <c r="BB155" s="21">
        <f t="shared" ca="1" si="74"/>
        <v>0</v>
      </c>
      <c r="BC155" s="21" t="e" cm="1">
        <f t="array" aca="1" ref="BC155" ca="1">INDEX($AQ155:$AS155,,MATCH($AH$2,$AQ$2:$AS$2,0))</f>
        <v>#N/A</v>
      </c>
      <c r="BD155" s="21" t="e" cm="1">
        <f t="array" aca="1" ref="BD155" ca="1">INDEX($AT155:$AV155,,MATCH($AH$2,$AT$2:$AV$2,0))</f>
        <v>#N/A</v>
      </c>
    </row>
    <row r="156" spans="1:56" outlineLevel="1" x14ac:dyDescent="0.35">
      <c r="A156">
        <v>805</v>
      </c>
      <c r="D156" s="45" t="str">
        <f t="shared" ca="1" si="75"/>
        <v/>
      </c>
      <c r="E156" s="45" t="str">
        <f t="shared" ca="1" si="76"/>
        <v/>
      </c>
      <c r="F156" s="45" t="str">
        <f t="shared" ca="1" si="77"/>
        <v/>
      </c>
      <c r="G156" s="45" t="str">
        <f t="shared" ca="1" si="78"/>
        <v/>
      </c>
      <c r="H156" s="45" t="str">
        <f t="shared" ca="1" si="79"/>
        <v/>
      </c>
      <c r="I156" s="46" t="str">
        <f t="shared" ca="1" si="80"/>
        <v/>
      </c>
      <c r="J156" s="47" t="str">
        <f t="shared" ca="1" si="81"/>
        <v/>
      </c>
      <c r="K156" s="47" t="str">
        <f t="shared" ca="1" si="82"/>
        <v/>
      </c>
      <c r="AJ156">
        <f t="shared" ca="1" si="69"/>
        <v>0</v>
      </c>
      <c r="AL156" t="s">
        <v>1795</v>
      </c>
      <c r="AM156">
        <v>9</v>
      </c>
      <c r="AN156">
        <f t="shared" ca="1" si="70"/>
        <v>900</v>
      </c>
      <c r="AO156" t="s">
        <v>1014</v>
      </c>
      <c r="AP156" s="21">
        <f ca="1">INDEX(INDIRECT("'"&amp;$AL156&amp;"'!$AA:$AE"),MATCH(Sammanställning!$AO156,INDIRECT("'"&amp;$AL156&amp;"'!$AA:$AA"),0),4)</f>
        <v>0</v>
      </c>
      <c r="AQ156" s="21">
        <f>INDEX(DB!$A:$V,MATCH(Sammanställning!AQ$2&amp;Sammanställning!$AO156,DB!$U:$U,0),16)</f>
        <v>5210.2239269599995</v>
      </c>
      <c r="AR156" s="21">
        <f>INDEX(DB!$A:$V,MATCH(Sammanställning!AR$2&amp;Sammanställning!$AO156,DB!$U:$U,0),16)</f>
        <v>8713.1871129200008</v>
      </c>
      <c r="AS156" s="21">
        <f>INDEX(DB!$A:$V,MATCH(Sammanställning!AS$2&amp;Sammanställning!$AO156,DB!$U:$U,0),16)</f>
        <v>5341.207210040001</v>
      </c>
      <c r="AT156" s="21">
        <f t="shared" ca="1" si="71"/>
        <v>0</v>
      </c>
      <c r="AU156" s="21">
        <f t="shared" ca="1" si="72"/>
        <v>0</v>
      </c>
      <c r="AV156" s="21">
        <f t="shared" ca="1" si="73"/>
        <v>0</v>
      </c>
      <c r="AW156" t="e">
        <f ca="1">INDEX(DB!$A:$V,MATCH(Sammanställning!$AH$2&amp;Sammanställning!$AO156,DB!$U:$U,0),6)</f>
        <v>#N/A</v>
      </c>
      <c r="AX156" t="e">
        <f ca="1">INDEX(DB!$A:$V,MATCH(Sammanställning!$AH$2&amp;Sammanställning!$AO156,DB!$U:$U,0),7)</f>
        <v>#N/A</v>
      </c>
      <c r="AY156" t="e">
        <f ca="1">INDEX(DB!$A:$V,MATCH(Sammanställning!$AH$2&amp;Sammanställning!$AO156,DB!$U:$U,0),13)</f>
        <v>#N/A</v>
      </c>
      <c r="AZ156" t="e">
        <f ca="1">INDEX(DB!$A:$V,MATCH(Sammanställning!$AH$2&amp;Sammanställning!$AO156,DB!$U:$U,0),14)</f>
        <v>#N/A</v>
      </c>
      <c r="BA156" t="e">
        <f ca="1">INDEX(DB!$A:$V,MATCH(Sammanställning!$AH$2&amp;Sammanställning!$AO156,DB!$U:$U,0),17)</f>
        <v>#N/A</v>
      </c>
      <c r="BB156" s="21">
        <f t="shared" ca="1" si="74"/>
        <v>0</v>
      </c>
      <c r="BC156" s="21" t="e" cm="1">
        <f t="array" aca="1" ref="BC156" ca="1">INDEX($AQ156:$AS156,,MATCH($AH$2,$AQ$2:$AS$2,0))</f>
        <v>#N/A</v>
      </c>
      <c r="BD156" s="21" t="e" cm="1">
        <f t="array" aca="1" ref="BD156" ca="1">INDEX($AT156:$AV156,,MATCH($AH$2,$AT$2:$AV$2,0))</f>
        <v>#N/A</v>
      </c>
    </row>
    <row r="157" spans="1:56" outlineLevel="1" x14ac:dyDescent="0.35">
      <c r="A157">
        <v>806</v>
      </c>
      <c r="D157" s="45" t="str">
        <f t="shared" ca="1" si="75"/>
        <v/>
      </c>
      <c r="E157" s="45" t="str">
        <f t="shared" ca="1" si="76"/>
        <v/>
      </c>
      <c r="F157" s="45" t="str">
        <f t="shared" ca="1" si="77"/>
        <v/>
      </c>
      <c r="G157" s="45" t="str">
        <f t="shared" ca="1" si="78"/>
        <v/>
      </c>
      <c r="H157" s="45" t="str">
        <f t="shared" ca="1" si="79"/>
        <v/>
      </c>
      <c r="I157" s="46" t="str">
        <f t="shared" ca="1" si="80"/>
        <v/>
      </c>
      <c r="J157" s="47" t="str">
        <f t="shared" ca="1" si="81"/>
        <v/>
      </c>
      <c r="K157" s="47" t="str">
        <f t="shared" ca="1" si="82"/>
        <v/>
      </c>
      <c r="AJ157">
        <f t="shared" ca="1" si="69"/>
        <v>0</v>
      </c>
      <c r="AL157" t="s">
        <v>1795</v>
      </c>
      <c r="AM157">
        <v>9</v>
      </c>
      <c r="AN157">
        <f t="shared" ca="1" si="70"/>
        <v>900</v>
      </c>
      <c r="AO157" t="s">
        <v>1017</v>
      </c>
      <c r="AP157" s="21">
        <f ca="1">INDEX(INDIRECT("'"&amp;$AL157&amp;"'!$AA:$AE"),MATCH(Sammanställning!$AO157,INDIRECT("'"&amp;$AL157&amp;"'!$AA:$AA"),0),4)</f>
        <v>0</v>
      </c>
      <c r="AQ157" s="21">
        <f>INDEX(DB!$A:$V,MATCH(Sammanställning!AQ$2&amp;Sammanställning!$AO157,DB!$U:$U,0),16)</f>
        <v>3502.9631859599999</v>
      </c>
      <c r="AR157" s="21">
        <f>INDEX(DB!$A:$V,MATCH(Sammanställning!AR$2&amp;Sammanställning!$AO157,DB!$U:$U,0),16)</f>
        <v>5064.6869457599996</v>
      </c>
      <c r="AS157" s="21">
        <f>INDEX(DB!$A:$V,MATCH(Sammanställning!AS$2&amp;Sammanställning!$AO157,DB!$U:$U,0),16)</f>
        <v>2686.8365760000002</v>
      </c>
      <c r="AT157" s="21">
        <f t="shared" ca="1" si="71"/>
        <v>0</v>
      </c>
      <c r="AU157" s="21">
        <f t="shared" ca="1" si="72"/>
        <v>0</v>
      </c>
      <c r="AV157" s="21">
        <f t="shared" ca="1" si="73"/>
        <v>0</v>
      </c>
      <c r="AW157" t="e">
        <f ca="1">INDEX(DB!$A:$V,MATCH(Sammanställning!$AH$2&amp;Sammanställning!$AO157,DB!$U:$U,0),6)</f>
        <v>#N/A</v>
      </c>
      <c r="AX157" t="e">
        <f ca="1">INDEX(DB!$A:$V,MATCH(Sammanställning!$AH$2&amp;Sammanställning!$AO157,DB!$U:$U,0),7)</f>
        <v>#N/A</v>
      </c>
      <c r="AY157" t="e">
        <f ca="1">INDEX(DB!$A:$V,MATCH(Sammanställning!$AH$2&amp;Sammanställning!$AO157,DB!$U:$U,0),13)</f>
        <v>#N/A</v>
      </c>
      <c r="AZ157" t="e">
        <f ca="1">INDEX(DB!$A:$V,MATCH(Sammanställning!$AH$2&amp;Sammanställning!$AO157,DB!$U:$U,0),14)</f>
        <v>#N/A</v>
      </c>
      <c r="BA157" t="e">
        <f ca="1">INDEX(DB!$A:$V,MATCH(Sammanställning!$AH$2&amp;Sammanställning!$AO157,DB!$U:$U,0),17)</f>
        <v>#N/A</v>
      </c>
      <c r="BB157" s="21">
        <f t="shared" ca="1" si="74"/>
        <v>0</v>
      </c>
      <c r="BC157" s="21" t="e" cm="1">
        <f t="array" aca="1" ref="BC157" ca="1">INDEX($AQ157:$AS157,,MATCH($AH$2,$AQ$2:$AS$2,0))</f>
        <v>#N/A</v>
      </c>
      <c r="BD157" s="21" t="e" cm="1">
        <f t="array" aca="1" ref="BD157" ca="1">INDEX($AT157:$AV157,,MATCH($AH$2,$AT$2:$AV$2,0))</f>
        <v>#N/A</v>
      </c>
    </row>
    <row r="158" spans="1:56" outlineLevel="1" x14ac:dyDescent="0.35">
      <c r="A158">
        <v>807</v>
      </c>
      <c r="D158" s="45" t="str">
        <f t="shared" ca="1" si="75"/>
        <v/>
      </c>
      <c r="E158" s="45" t="str">
        <f t="shared" ca="1" si="76"/>
        <v/>
      </c>
      <c r="F158" s="45" t="str">
        <f t="shared" ca="1" si="77"/>
        <v/>
      </c>
      <c r="G158" s="45" t="str">
        <f t="shared" ca="1" si="78"/>
        <v/>
      </c>
      <c r="H158" s="45" t="str">
        <f t="shared" ca="1" si="79"/>
        <v/>
      </c>
      <c r="I158" s="46" t="str">
        <f t="shared" ca="1" si="80"/>
        <v/>
      </c>
      <c r="J158" s="47" t="str">
        <f t="shared" ca="1" si="81"/>
        <v/>
      </c>
      <c r="K158" s="47" t="str">
        <f t="shared" ca="1" si="82"/>
        <v/>
      </c>
      <c r="AJ158">
        <f t="shared" ca="1" si="69"/>
        <v>0</v>
      </c>
      <c r="AL158" t="s">
        <v>1795</v>
      </c>
      <c r="AM158">
        <v>9</v>
      </c>
      <c r="AN158">
        <f t="shared" ca="1" si="70"/>
        <v>900</v>
      </c>
      <c r="AO158" t="s">
        <v>1021</v>
      </c>
      <c r="AP158" s="21">
        <f ca="1">INDEX(INDIRECT("'"&amp;$AL158&amp;"'!$AA:$AE"),MATCH(Sammanställning!$AO158,INDIRECT("'"&amp;$AL158&amp;"'!$AA:$AA"),0),4)</f>
        <v>0</v>
      </c>
      <c r="AQ158" s="21">
        <f>INDEX(DB!$A:$V,MATCH(Sammanställning!AQ$2&amp;Sammanställning!$AO158,DB!$U:$U,0),16)</f>
        <v>1427.3819310000001</v>
      </c>
      <c r="AR158" s="21">
        <f>INDEX(DB!$A:$V,MATCH(Sammanställning!AR$2&amp;Sammanställning!$AO158,DB!$U:$U,0),16)</f>
        <v>671.70914400000004</v>
      </c>
      <c r="AS158" s="21">
        <f>INDEX(DB!$A:$V,MATCH(Sammanställning!AS$2&amp;Sammanställning!$AO158,DB!$U:$U,0),16)</f>
        <v>3582.4487680000002</v>
      </c>
      <c r="AT158" s="21">
        <f t="shared" ca="1" si="71"/>
        <v>0</v>
      </c>
      <c r="AU158" s="21">
        <f t="shared" ca="1" si="72"/>
        <v>0</v>
      </c>
      <c r="AV158" s="21">
        <f t="shared" ca="1" si="73"/>
        <v>0</v>
      </c>
      <c r="AW158" t="e">
        <f ca="1">INDEX(DB!$A:$V,MATCH(Sammanställning!$AH$2&amp;Sammanställning!$AO158,DB!$U:$U,0),6)</f>
        <v>#N/A</v>
      </c>
      <c r="AX158" t="e">
        <f ca="1">INDEX(DB!$A:$V,MATCH(Sammanställning!$AH$2&amp;Sammanställning!$AO158,DB!$U:$U,0),7)</f>
        <v>#N/A</v>
      </c>
      <c r="AY158" t="e">
        <f ca="1">INDEX(DB!$A:$V,MATCH(Sammanställning!$AH$2&amp;Sammanställning!$AO158,DB!$U:$U,0),13)</f>
        <v>#N/A</v>
      </c>
      <c r="AZ158" t="e">
        <f ca="1">INDEX(DB!$A:$V,MATCH(Sammanställning!$AH$2&amp;Sammanställning!$AO158,DB!$U:$U,0),14)</f>
        <v>#N/A</v>
      </c>
      <c r="BA158" t="e">
        <f ca="1">INDEX(DB!$A:$V,MATCH(Sammanställning!$AH$2&amp;Sammanställning!$AO158,DB!$U:$U,0),17)</f>
        <v>#N/A</v>
      </c>
      <c r="BB158" s="21">
        <f t="shared" ca="1" si="74"/>
        <v>0</v>
      </c>
      <c r="BC158" s="21" t="e" cm="1">
        <f t="array" aca="1" ref="BC158" ca="1">INDEX($AQ158:$AS158,,MATCH($AH$2,$AQ$2:$AS$2,0))</f>
        <v>#N/A</v>
      </c>
      <c r="BD158" s="21" t="e" cm="1">
        <f t="array" aca="1" ref="BD158" ca="1">INDEX($AT158:$AV158,,MATCH($AH$2,$AT$2:$AV$2,0))</f>
        <v>#N/A</v>
      </c>
    </row>
    <row r="159" spans="1:56" outlineLevel="1" x14ac:dyDescent="0.35">
      <c r="A159">
        <v>808</v>
      </c>
      <c r="D159" s="45" t="str">
        <f t="shared" ca="1" si="75"/>
        <v/>
      </c>
      <c r="E159" s="45" t="str">
        <f t="shared" ca="1" si="76"/>
        <v/>
      </c>
      <c r="F159" s="45" t="str">
        <f t="shared" ca="1" si="77"/>
        <v/>
      </c>
      <c r="G159" s="45" t="str">
        <f t="shared" ca="1" si="78"/>
        <v/>
      </c>
      <c r="H159" s="45" t="str">
        <f t="shared" ca="1" si="79"/>
        <v/>
      </c>
      <c r="I159" s="46" t="str">
        <f t="shared" ca="1" si="80"/>
        <v/>
      </c>
      <c r="J159" s="47" t="str">
        <f t="shared" ca="1" si="81"/>
        <v/>
      </c>
      <c r="K159" s="47" t="str">
        <f t="shared" ca="1" si="82"/>
        <v/>
      </c>
      <c r="AJ159">
        <f t="shared" ca="1" si="69"/>
        <v>0</v>
      </c>
      <c r="AL159" t="s">
        <v>1795</v>
      </c>
      <c r="AM159">
        <v>9</v>
      </c>
      <c r="AN159">
        <f t="shared" ca="1" si="70"/>
        <v>900</v>
      </c>
      <c r="AO159" t="s">
        <v>22</v>
      </c>
      <c r="AP159" s="21">
        <f ca="1">INDEX(INDIRECT("'"&amp;$AL159&amp;"'!$AA:$AE"),MATCH(Sammanställning!$AO159,INDIRECT("'"&amp;$AL159&amp;"'!$AA:$AA"),0),4)</f>
        <v>0</v>
      </c>
      <c r="AQ159" s="21">
        <f>INDEX(DB!$A:$V,MATCH(Sammanställning!AQ$2&amp;Sammanställning!$AO159,DB!$U:$U,0),16)</f>
        <v>55.975762000000003</v>
      </c>
      <c r="AR159" s="21">
        <f>INDEX(DB!$A:$V,MATCH(Sammanställning!AR$2&amp;Sammanställning!$AO159,DB!$U:$U,0),16)</f>
        <v>22.390304800000003</v>
      </c>
      <c r="AS159" s="21">
        <f>INDEX(DB!$A:$V,MATCH(Sammanställning!AS$2&amp;Sammanställning!$AO159,DB!$U:$U,0),16)</f>
        <v>1.1195152400000001E-3</v>
      </c>
      <c r="AT159" s="21">
        <f t="shared" ca="1" si="71"/>
        <v>0</v>
      </c>
      <c r="AU159" s="21">
        <f t="shared" ca="1" si="72"/>
        <v>0</v>
      </c>
      <c r="AV159" s="21">
        <f t="shared" ca="1" si="73"/>
        <v>0</v>
      </c>
      <c r="AW159" t="e">
        <f ca="1">INDEX(DB!$A:$V,MATCH(Sammanställning!$AH$2&amp;Sammanställning!$AO159,DB!$U:$U,0),6)</f>
        <v>#N/A</v>
      </c>
      <c r="AX159" t="e">
        <f ca="1">INDEX(DB!$A:$V,MATCH(Sammanställning!$AH$2&amp;Sammanställning!$AO159,DB!$U:$U,0),7)</f>
        <v>#N/A</v>
      </c>
      <c r="AY159" t="e">
        <f ca="1">INDEX(DB!$A:$V,MATCH(Sammanställning!$AH$2&amp;Sammanställning!$AO159,DB!$U:$U,0),13)</f>
        <v>#N/A</v>
      </c>
      <c r="AZ159" t="e">
        <f ca="1">INDEX(DB!$A:$V,MATCH(Sammanställning!$AH$2&amp;Sammanställning!$AO159,DB!$U:$U,0),14)</f>
        <v>#N/A</v>
      </c>
      <c r="BA159" t="e">
        <f ca="1">INDEX(DB!$A:$V,MATCH(Sammanställning!$AH$2&amp;Sammanställning!$AO159,DB!$U:$U,0),17)</f>
        <v>#N/A</v>
      </c>
      <c r="BB159" s="21">
        <f t="shared" ca="1" si="74"/>
        <v>0</v>
      </c>
      <c r="BC159" s="21" t="e" cm="1">
        <f t="array" aca="1" ref="BC159" ca="1">INDEX($AQ159:$AS159,,MATCH($AH$2,$AQ$2:$AS$2,0))</f>
        <v>#N/A</v>
      </c>
      <c r="BD159" s="21" t="e" cm="1">
        <f t="array" aca="1" ref="BD159" ca="1">INDEX($AT159:$AV159,,MATCH($AH$2,$AT$2:$AV$2,0))</f>
        <v>#N/A</v>
      </c>
    </row>
    <row r="160" spans="1:56" outlineLevel="1" x14ac:dyDescent="0.35">
      <c r="A160">
        <v>809</v>
      </c>
      <c r="D160" s="45" t="str">
        <f t="shared" ca="1" si="75"/>
        <v/>
      </c>
      <c r="E160" s="45" t="str">
        <f t="shared" ca="1" si="76"/>
        <v/>
      </c>
      <c r="F160" s="45" t="str">
        <f t="shared" ca="1" si="77"/>
        <v/>
      </c>
      <c r="G160" s="45" t="str">
        <f t="shared" ca="1" si="78"/>
        <v/>
      </c>
      <c r="H160" s="45" t="str">
        <f t="shared" ca="1" si="79"/>
        <v/>
      </c>
      <c r="I160" s="46" t="str">
        <f t="shared" ca="1" si="80"/>
        <v/>
      </c>
      <c r="J160" s="47" t="str">
        <f t="shared" ca="1" si="81"/>
        <v/>
      </c>
      <c r="K160" s="47" t="str">
        <f t="shared" ca="1" si="82"/>
        <v/>
      </c>
      <c r="AJ160">
        <f t="shared" ca="1" si="69"/>
        <v>0</v>
      </c>
      <c r="AK160" t="s">
        <v>1781</v>
      </c>
      <c r="AL160" t="s">
        <v>1796</v>
      </c>
      <c r="AM160">
        <v>10</v>
      </c>
      <c r="AN160">
        <f t="shared" ca="1" si="70"/>
        <v>1000</v>
      </c>
      <c r="AO160" t="s">
        <v>1079</v>
      </c>
      <c r="AP160" s="21">
        <f ca="1">INDEX(INDIRECT("'"&amp;$AL160&amp;"'!$AA:$AE"),MATCH(Sammanställning!$AO160,INDIRECT("'"&amp;$AL160&amp;"'!$AA:$AA"),0),4)</f>
        <v>0</v>
      </c>
      <c r="AQ160" s="21">
        <f>INDEX(DB!$A:$V,MATCH(Sammanställning!AQ$2&amp;Sammanställning!$AO160,DB!$U:$U,0),16)</f>
        <v>34665.789406600001</v>
      </c>
      <c r="AR160" s="21">
        <f>INDEX(DB!$A:$V,MATCH(Sammanställning!AR$2&amp;Sammanställning!$AO160,DB!$U:$U,0),16)</f>
        <v>47312.953072880002</v>
      </c>
      <c r="AS160" s="21">
        <f>INDEX(DB!$A:$V,MATCH(Sammanställning!AS$2&amp;Sammanställning!$AO160,DB!$U:$U,0),16)</f>
        <v>32465.941959999996</v>
      </c>
      <c r="AT160" s="21">
        <f t="shared" ca="1" si="71"/>
        <v>0</v>
      </c>
      <c r="AU160" s="21">
        <f t="shared" ca="1" si="72"/>
        <v>0</v>
      </c>
      <c r="AV160" s="21">
        <f t="shared" ca="1" si="73"/>
        <v>0</v>
      </c>
      <c r="AW160" t="e">
        <f ca="1">INDEX(DB!$A:$V,MATCH(Sammanställning!$AH$2&amp;Sammanställning!$AO160,DB!$U:$U,0),6)</f>
        <v>#N/A</v>
      </c>
      <c r="AX160" t="e">
        <f ca="1">INDEX(DB!$A:$V,MATCH(Sammanställning!$AH$2&amp;Sammanställning!$AO160,DB!$U:$U,0),7)</f>
        <v>#N/A</v>
      </c>
      <c r="AY160" t="e">
        <f ca="1">INDEX(DB!$A:$V,MATCH(Sammanställning!$AH$2&amp;Sammanställning!$AO160,DB!$U:$U,0),13)</f>
        <v>#N/A</v>
      </c>
      <c r="AZ160" t="e">
        <f ca="1">INDEX(DB!$A:$V,MATCH(Sammanställning!$AH$2&amp;Sammanställning!$AO160,DB!$U:$U,0),14)</f>
        <v>#N/A</v>
      </c>
      <c r="BA160" t="e">
        <f ca="1">INDEX(DB!$A:$V,MATCH(Sammanställning!$AH$2&amp;Sammanställning!$AO160,DB!$U:$U,0),17)</f>
        <v>#N/A</v>
      </c>
      <c r="BB160" s="21">
        <f t="shared" ca="1" si="74"/>
        <v>0</v>
      </c>
      <c r="BC160" s="21" t="e" cm="1">
        <f t="array" aca="1" ref="BC160" ca="1">INDEX($AQ160:$AS160,,MATCH($AH$2,$AQ$2:$AS$2,0))</f>
        <v>#N/A</v>
      </c>
      <c r="BD160" s="21" t="e" cm="1">
        <f t="array" aca="1" ref="BD160" ca="1">INDEX($AT160:$AV160,,MATCH($AH$2,$AT$2:$AV$2,0))</f>
        <v>#N/A</v>
      </c>
    </row>
    <row r="161" spans="1:56" outlineLevel="1" x14ac:dyDescent="0.35">
      <c r="A161">
        <v>810</v>
      </c>
      <c r="D161" s="45" t="str">
        <f t="shared" ca="1" si="75"/>
        <v/>
      </c>
      <c r="E161" s="45" t="str">
        <f t="shared" ca="1" si="76"/>
        <v/>
      </c>
      <c r="F161" s="45" t="str">
        <f t="shared" ca="1" si="77"/>
        <v/>
      </c>
      <c r="G161" s="45" t="str">
        <f t="shared" ca="1" si="78"/>
        <v/>
      </c>
      <c r="H161" s="45" t="str">
        <f t="shared" ca="1" si="79"/>
        <v/>
      </c>
      <c r="I161" s="46" t="str">
        <f t="shared" ca="1" si="80"/>
        <v/>
      </c>
      <c r="J161" s="47" t="str">
        <f t="shared" ca="1" si="81"/>
        <v/>
      </c>
      <c r="K161" s="47" t="str">
        <f t="shared" ca="1" si="82"/>
        <v/>
      </c>
      <c r="AJ161">
        <f t="shared" ca="1" si="69"/>
        <v>0</v>
      </c>
      <c r="AL161" t="s">
        <v>1796</v>
      </c>
      <c r="AM161">
        <v>10</v>
      </c>
      <c r="AN161">
        <f t="shared" ca="1" si="70"/>
        <v>1000</v>
      </c>
      <c r="AO161" t="s">
        <v>1084</v>
      </c>
      <c r="AP161" s="21">
        <f ca="1">INDEX(INDIRECT("'"&amp;$AL161&amp;"'!$AA:$AE"),MATCH(Sammanställning!$AO161,INDIRECT("'"&amp;$AL161&amp;"'!$AA:$AA"),0),4)</f>
        <v>0</v>
      </c>
      <c r="AQ161" s="21">
        <f>INDEX(DB!$A:$V,MATCH(Sammanställning!AQ$2&amp;Sammanställning!$AO161,DB!$U:$U,0),16)</f>
        <v>3.8063518160000004E-2</v>
      </c>
      <c r="AR161" s="21">
        <f>INDEX(DB!$A:$V,MATCH(Sammanställning!AR$2&amp;Sammanställning!$AO161,DB!$U:$U,0),16)</f>
        <v>3.3585457200000002E-2</v>
      </c>
      <c r="AS161" s="21">
        <f>INDEX(DB!$A:$V,MATCH(Sammanställning!AS$2&amp;Sammanställning!$AO161,DB!$U:$U,0),16)</f>
        <v>3.3585457200000002E-2</v>
      </c>
      <c r="AT161" s="21">
        <f t="shared" ca="1" si="71"/>
        <v>0</v>
      </c>
      <c r="AU161" s="21">
        <f t="shared" ca="1" si="72"/>
        <v>0</v>
      </c>
      <c r="AV161" s="21">
        <f t="shared" ca="1" si="73"/>
        <v>0</v>
      </c>
      <c r="AW161" t="e">
        <f ca="1">INDEX(DB!$A:$V,MATCH(Sammanställning!$AH$2&amp;Sammanställning!$AO161,DB!$U:$U,0),6)</f>
        <v>#N/A</v>
      </c>
      <c r="AX161" t="e">
        <f ca="1">INDEX(DB!$A:$V,MATCH(Sammanställning!$AH$2&amp;Sammanställning!$AO161,DB!$U:$U,0),7)</f>
        <v>#N/A</v>
      </c>
      <c r="AY161" t="e">
        <f ca="1">INDEX(DB!$A:$V,MATCH(Sammanställning!$AH$2&amp;Sammanställning!$AO161,DB!$U:$U,0),13)</f>
        <v>#N/A</v>
      </c>
      <c r="AZ161" t="e">
        <f ca="1">INDEX(DB!$A:$V,MATCH(Sammanställning!$AH$2&amp;Sammanställning!$AO161,DB!$U:$U,0),14)</f>
        <v>#N/A</v>
      </c>
      <c r="BA161" t="e">
        <f ca="1">INDEX(DB!$A:$V,MATCH(Sammanställning!$AH$2&amp;Sammanställning!$AO161,DB!$U:$U,0),17)</f>
        <v>#N/A</v>
      </c>
      <c r="BB161" s="21">
        <f t="shared" ca="1" si="74"/>
        <v>0</v>
      </c>
      <c r="BC161" s="21" t="e" cm="1">
        <f t="array" aca="1" ref="BC161" ca="1">INDEX($AQ161:$AS161,,MATCH($AH$2,$AQ$2:$AS$2,0))</f>
        <v>#N/A</v>
      </c>
      <c r="BD161" s="21" t="e" cm="1">
        <f t="array" aca="1" ref="BD161" ca="1">INDEX($AT161:$AV161,,MATCH($AH$2,$AT$2:$AV$2,0))</f>
        <v>#N/A</v>
      </c>
    </row>
    <row r="162" spans="1:56" outlineLevel="1" x14ac:dyDescent="0.35">
      <c r="A162">
        <v>811</v>
      </c>
      <c r="D162" s="45" t="str">
        <f t="shared" ca="1" si="75"/>
        <v/>
      </c>
      <c r="E162" s="45" t="str">
        <f t="shared" ca="1" si="76"/>
        <v/>
      </c>
      <c r="F162" s="45" t="str">
        <f t="shared" ca="1" si="77"/>
        <v/>
      </c>
      <c r="G162" s="45" t="str">
        <f t="shared" ca="1" si="78"/>
        <v/>
      </c>
      <c r="H162" s="45" t="str">
        <f t="shared" ca="1" si="79"/>
        <v/>
      </c>
      <c r="I162" s="46" t="str">
        <f t="shared" ca="1" si="80"/>
        <v/>
      </c>
      <c r="J162" s="47" t="str">
        <f t="shared" ca="1" si="81"/>
        <v/>
      </c>
      <c r="K162" s="47" t="str">
        <f t="shared" ca="1" si="82"/>
        <v/>
      </c>
      <c r="AJ162">
        <f t="shared" ca="1" si="69"/>
        <v>0</v>
      </c>
      <c r="AL162" t="s">
        <v>1796</v>
      </c>
      <c r="AM162">
        <v>10</v>
      </c>
      <c r="AN162">
        <f t="shared" ca="1" si="70"/>
        <v>1000</v>
      </c>
      <c r="AO162" t="s">
        <v>1087</v>
      </c>
      <c r="AP162" s="21">
        <f ca="1">INDEX(INDIRECT("'"&amp;$AL162&amp;"'!$AA:$AE"),MATCH(Sammanställning!$AO162,INDIRECT("'"&amp;$AL162&amp;"'!$AA:$AA"),0),4)</f>
        <v>0</v>
      </c>
      <c r="AQ162" s="21">
        <f>INDEX(DB!$A:$V,MATCH(Sammanställning!AQ$2&amp;Sammanställning!$AO162,DB!$U:$U,0),16)</f>
        <v>0.17464437744</v>
      </c>
      <c r="AR162" s="21">
        <f>INDEX(DB!$A:$V,MATCH(Sammanställning!AR$2&amp;Sammanställning!$AO162,DB!$U:$U,0),16)</f>
        <v>0.16232970979999997</v>
      </c>
      <c r="AS162" s="21">
        <f>INDEX(DB!$A:$V,MATCH(Sammanställning!AS$2&amp;Sammanställning!$AO162,DB!$U:$U,0),16)</f>
        <v>0.1455369812</v>
      </c>
      <c r="AT162" s="21">
        <f t="shared" ca="1" si="71"/>
        <v>0</v>
      </c>
      <c r="AU162" s="21">
        <f t="shared" ca="1" si="72"/>
        <v>0</v>
      </c>
      <c r="AV162" s="21">
        <f t="shared" ca="1" si="73"/>
        <v>0</v>
      </c>
      <c r="AW162" t="e">
        <f ca="1">INDEX(DB!$A:$V,MATCH(Sammanställning!$AH$2&amp;Sammanställning!$AO162,DB!$U:$U,0),6)</f>
        <v>#N/A</v>
      </c>
      <c r="AX162" t="e">
        <f ca="1">INDEX(DB!$A:$V,MATCH(Sammanställning!$AH$2&amp;Sammanställning!$AO162,DB!$U:$U,0),7)</f>
        <v>#N/A</v>
      </c>
      <c r="AY162" t="e">
        <f ca="1">INDEX(DB!$A:$V,MATCH(Sammanställning!$AH$2&amp;Sammanställning!$AO162,DB!$U:$U,0),13)</f>
        <v>#N/A</v>
      </c>
      <c r="AZ162" t="e">
        <f ca="1">INDEX(DB!$A:$V,MATCH(Sammanställning!$AH$2&amp;Sammanställning!$AO162,DB!$U:$U,0),14)</f>
        <v>#N/A</v>
      </c>
      <c r="BA162" t="e">
        <f ca="1">INDEX(DB!$A:$V,MATCH(Sammanställning!$AH$2&amp;Sammanställning!$AO162,DB!$U:$U,0),17)</f>
        <v>#N/A</v>
      </c>
      <c r="BB162" s="21">
        <f t="shared" ca="1" si="74"/>
        <v>0</v>
      </c>
      <c r="BC162" s="21" t="e" cm="1">
        <f t="array" aca="1" ref="BC162" ca="1">INDEX($AQ162:$AS162,,MATCH($AH$2,$AQ$2:$AS$2,0))</f>
        <v>#N/A</v>
      </c>
      <c r="BD162" s="21" t="e" cm="1">
        <f t="array" aca="1" ref="BD162" ca="1">INDEX($AT162:$AV162,,MATCH($AH$2,$AT$2:$AV$2,0))</f>
        <v>#N/A</v>
      </c>
    </row>
    <row r="163" spans="1:56" outlineLevel="1" x14ac:dyDescent="0.35">
      <c r="A163">
        <v>812</v>
      </c>
      <c r="D163" s="45" t="str">
        <f t="shared" ca="1" si="75"/>
        <v/>
      </c>
      <c r="E163" s="45" t="str">
        <f t="shared" ca="1" si="76"/>
        <v/>
      </c>
      <c r="F163" s="45" t="str">
        <f t="shared" ca="1" si="77"/>
        <v/>
      </c>
      <c r="G163" s="45" t="str">
        <f t="shared" ca="1" si="78"/>
        <v/>
      </c>
      <c r="H163" s="45" t="str">
        <f t="shared" ca="1" si="79"/>
        <v/>
      </c>
      <c r="I163" s="46" t="str">
        <f t="shared" ca="1" si="80"/>
        <v/>
      </c>
      <c r="J163" s="47" t="str">
        <f t="shared" ca="1" si="81"/>
        <v/>
      </c>
      <c r="K163" s="47" t="str">
        <f t="shared" ca="1" si="82"/>
        <v/>
      </c>
      <c r="AJ163">
        <f t="shared" ca="1" si="69"/>
        <v>0</v>
      </c>
      <c r="AL163" t="s">
        <v>1796</v>
      </c>
      <c r="AM163">
        <v>10</v>
      </c>
      <c r="AN163">
        <f t="shared" ca="1" si="70"/>
        <v>1000</v>
      </c>
      <c r="AO163" t="s">
        <v>1090</v>
      </c>
      <c r="AP163" s="21">
        <f ca="1">INDEX(INDIRECT("'"&amp;$AL163&amp;"'!$AA:$AE"),MATCH(Sammanställning!$AO163,INDIRECT("'"&amp;$AL163&amp;"'!$AA:$AA"),0),4)</f>
        <v>0</v>
      </c>
      <c r="AQ163" s="21">
        <f>INDEX(DB!$A:$V,MATCH(Sammanställning!AQ$2&amp;Sammanställning!$AO163,DB!$U:$U,0),16)</f>
        <v>4.1422063879999992E-2</v>
      </c>
      <c r="AR163" s="21">
        <f>INDEX(DB!$A:$V,MATCH(Sammanställning!AR$2&amp;Sammanställning!$AO163,DB!$U:$U,0),16)</f>
        <v>6.7170914400000004E-2</v>
      </c>
      <c r="AS163" s="21">
        <f>INDEX(DB!$A:$V,MATCH(Sammanställning!AS$2&amp;Sammanställning!$AO163,DB!$U:$U,0),16)</f>
        <v>3.3585457200000002E-2</v>
      </c>
      <c r="AT163" s="21">
        <f t="shared" ca="1" si="71"/>
        <v>0</v>
      </c>
      <c r="AU163" s="21">
        <f t="shared" ca="1" si="72"/>
        <v>0</v>
      </c>
      <c r="AV163" s="21">
        <f t="shared" ca="1" si="73"/>
        <v>0</v>
      </c>
      <c r="AW163" t="e">
        <f ca="1">INDEX(DB!$A:$V,MATCH(Sammanställning!$AH$2&amp;Sammanställning!$AO163,DB!$U:$U,0),6)</f>
        <v>#N/A</v>
      </c>
      <c r="AX163" t="e">
        <f ca="1">INDEX(DB!$A:$V,MATCH(Sammanställning!$AH$2&amp;Sammanställning!$AO163,DB!$U:$U,0),7)</f>
        <v>#N/A</v>
      </c>
      <c r="AY163" t="e">
        <f ca="1">INDEX(DB!$A:$V,MATCH(Sammanställning!$AH$2&amp;Sammanställning!$AO163,DB!$U:$U,0),13)</f>
        <v>#N/A</v>
      </c>
      <c r="AZ163" t="e">
        <f ca="1">INDEX(DB!$A:$V,MATCH(Sammanställning!$AH$2&amp;Sammanställning!$AO163,DB!$U:$U,0),14)</f>
        <v>#N/A</v>
      </c>
      <c r="BA163" t="e">
        <f ca="1">INDEX(DB!$A:$V,MATCH(Sammanställning!$AH$2&amp;Sammanställning!$AO163,DB!$U:$U,0),17)</f>
        <v>#N/A</v>
      </c>
      <c r="BB163" s="21">
        <f t="shared" ca="1" si="74"/>
        <v>0</v>
      </c>
      <c r="BC163" s="21" t="e" cm="1">
        <f t="array" aca="1" ref="BC163" ca="1">INDEX($AQ163:$AS163,,MATCH($AH$2,$AQ$2:$AS$2,0))</f>
        <v>#N/A</v>
      </c>
      <c r="BD163" s="21" t="e" cm="1">
        <f t="array" aca="1" ref="BD163" ca="1">INDEX($AT163:$AV163,,MATCH($AH$2,$AT$2:$AV$2,0))</f>
        <v>#N/A</v>
      </c>
    </row>
    <row r="164" spans="1:56" outlineLevel="1" x14ac:dyDescent="0.35">
      <c r="A164">
        <v>813</v>
      </c>
      <c r="D164" s="45" t="str">
        <f t="shared" ca="1" si="75"/>
        <v/>
      </c>
      <c r="E164" s="45" t="str">
        <f t="shared" ca="1" si="76"/>
        <v/>
      </c>
      <c r="F164" s="45" t="str">
        <f t="shared" ca="1" si="77"/>
        <v/>
      </c>
      <c r="G164" s="45" t="str">
        <f t="shared" ca="1" si="78"/>
        <v/>
      </c>
      <c r="H164" s="45" t="str">
        <f t="shared" ca="1" si="79"/>
        <v/>
      </c>
      <c r="I164" s="46" t="str">
        <f t="shared" ca="1" si="80"/>
        <v/>
      </c>
      <c r="J164" s="47" t="str">
        <f t="shared" ca="1" si="81"/>
        <v/>
      </c>
      <c r="K164" s="47" t="str">
        <f t="shared" ca="1" si="82"/>
        <v/>
      </c>
      <c r="AJ164">
        <f t="shared" ca="1" si="69"/>
        <v>0</v>
      </c>
      <c r="AL164" t="s">
        <v>1796</v>
      </c>
      <c r="AM164">
        <v>10</v>
      </c>
      <c r="AN164">
        <f t="shared" ca="1" si="70"/>
        <v>1000</v>
      </c>
      <c r="AO164" t="s">
        <v>1093</v>
      </c>
      <c r="AP164" s="21">
        <f ca="1">INDEX(INDIRECT("'"&amp;$AL164&amp;"'!$AA:$AE"),MATCH(Sammanställning!$AO164,INDIRECT("'"&amp;$AL164&amp;"'!$AA:$AA"),0),4)</f>
        <v>0</v>
      </c>
      <c r="AQ164" s="21">
        <f>INDEX(DB!$A:$V,MATCH(Sammanställning!AQ$2&amp;Sammanställning!$AO164,DB!$U:$U,0),16)</f>
        <v>0.19255662127999998</v>
      </c>
      <c r="AR164" s="21">
        <f>INDEX(DB!$A:$V,MATCH(Sammanställning!AR$2&amp;Sammanställning!$AO164,DB!$U:$U,0),16)</f>
        <v>0.32465941959999994</v>
      </c>
      <c r="AS164" s="21">
        <f>INDEX(DB!$A:$V,MATCH(Sammanställning!AS$2&amp;Sammanställning!$AO164,DB!$U:$U,0),16)</f>
        <v>0.1455369812</v>
      </c>
      <c r="AT164" s="21">
        <f t="shared" ca="1" si="71"/>
        <v>0</v>
      </c>
      <c r="AU164" s="21">
        <f t="shared" ca="1" si="72"/>
        <v>0</v>
      </c>
      <c r="AV164" s="21">
        <f t="shared" ca="1" si="73"/>
        <v>0</v>
      </c>
      <c r="AW164" t="e">
        <f ca="1">INDEX(DB!$A:$V,MATCH(Sammanställning!$AH$2&amp;Sammanställning!$AO164,DB!$U:$U,0),6)</f>
        <v>#N/A</v>
      </c>
      <c r="AX164" t="e">
        <f ca="1">INDEX(DB!$A:$V,MATCH(Sammanställning!$AH$2&amp;Sammanställning!$AO164,DB!$U:$U,0),7)</f>
        <v>#N/A</v>
      </c>
      <c r="AY164" t="e">
        <f ca="1">INDEX(DB!$A:$V,MATCH(Sammanställning!$AH$2&amp;Sammanställning!$AO164,DB!$U:$U,0),13)</f>
        <v>#N/A</v>
      </c>
      <c r="AZ164" t="e">
        <f ca="1">INDEX(DB!$A:$V,MATCH(Sammanställning!$AH$2&amp;Sammanställning!$AO164,DB!$U:$U,0),14)</f>
        <v>#N/A</v>
      </c>
      <c r="BA164" t="e">
        <f ca="1">INDEX(DB!$A:$V,MATCH(Sammanställning!$AH$2&amp;Sammanställning!$AO164,DB!$U:$U,0),17)</f>
        <v>#N/A</v>
      </c>
      <c r="BB164" s="21">
        <f t="shared" ca="1" si="74"/>
        <v>0</v>
      </c>
      <c r="BC164" s="21" t="e" cm="1">
        <f t="array" aca="1" ref="BC164" ca="1">INDEX($AQ164:$AS164,,MATCH($AH$2,$AQ$2:$AS$2,0))</f>
        <v>#N/A</v>
      </c>
      <c r="BD164" s="21" t="e" cm="1">
        <f t="array" aca="1" ref="BD164" ca="1">INDEX($AT164:$AV164,,MATCH($AH$2,$AT$2:$AV$2,0))</f>
        <v>#N/A</v>
      </c>
    </row>
    <row r="165" spans="1:56" outlineLevel="1" x14ac:dyDescent="0.35">
      <c r="A165">
        <v>814</v>
      </c>
      <c r="D165" s="45" t="str">
        <f t="shared" ca="1" si="75"/>
        <v/>
      </c>
      <c r="E165" s="45" t="str">
        <f t="shared" ca="1" si="76"/>
        <v/>
      </c>
      <c r="F165" s="45" t="str">
        <f t="shared" ca="1" si="77"/>
        <v/>
      </c>
      <c r="G165" s="45" t="str">
        <f t="shared" ca="1" si="78"/>
        <v/>
      </c>
      <c r="H165" s="45" t="str">
        <f t="shared" ca="1" si="79"/>
        <v/>
      </c>
      <c r="I165" s="46" t="str">
        <f t="shared" ca="1" si="80"/>
        <v/>
      </c>
      <c r="J165" s="47" t="str">
        <f t="shared" ca="1" si="81"/>
        <v/>
      </c>
      <c r="K165" s="47" t="str">
        <f t="shared" ca="1" si="82"/>
        <v/>
      </c>
      <c r="AJ165">
        <f t="shared" ca="1" si="69"/>
        <v>0</v>
      </c>
      <c r="AL165" t="s">
        <v>1796</v>
      </c>
      <c r="AM165">
        <v>10</v>
      </c>
      <c r="AN165">
        <f t="shared" ca="1" si="70"/>
        <v>1000</v>
      </c>
      <c r="AO165" t="s">
        <v>1096</v>
      </c>
      <c r="AP165" s="21">
        <f ca="1">INDEX(INDIRECT("'"&amp;$AL165&amp;"'!$AA:$AE"),MATCH(Sammanställning!$AO165,INDIRECT("'"&amp;$AL165&amp;"'!$AA:$AA"),0),4)</f>
        <v>0</v>
      </c>
      <c r="AQ165" s="21">
        <f>INDEX(DB!$A:$V,MATCH(Sammanställning!AQ$2&amp;Sammanställning!$AO165,DB!$U:$U,0),16)</f>
        <v>3.8063518160000004E-2</v>
      </c>
      <c r="AR165" s="21">
        <f>INDEX(DB!$A:$V,MATCH(Sammanställning!AR$2&amp;Sammanställning!$AO165,DB!$U:$U,0),16)</f>
        <v>5.0378185799999996E-2</v>
      </c>
      <c r="AS165" s="21">
        <f>INDEX(DB!$A:$V,MATCH(Sammanställning!AS$2&amp;Sammanställning!$AO165,DB!$U:$U,0),16)</f>
        <v>3.3585457200000002E-2</v>
      </c>
      <c r="AT165" s="21">
        <f t="shared" ca="1" si="71"/>
        <v>0</v>
      </c>
      <c r="AU165" s="21">
        <f t="shared" ca="1" si="72"/>
        <v>0</v>
      </c>
      <c r="AV165" s="21">
        <f t="shared" ca="1" si="73"/>
        <v>0</v>
      </c>
      <c r="AW165" t="e">
        <f ca="1">INDEX(DB!$A:$V,MATCH(Sammanställning!$AH$2&amp;Sammanställning!$AO165,DB!$U:$U,0),6)</f>
        <v>#N/A</v>
      </c>
      <c r="AX165" t="e">
        <f ca="1">INDEX(DB!$A:$V,MATCH(Sammanställning!$AH$2&amp;Sammanställning!$AO165,DB!$U:$U,0),7)</f>
        <v>#N/A</v>
      </c>
      <c r="AY165" t="e">
        <f ca="1">INDEX(DB!$A:$V,MATCH(Sammanställning!$AH$2&amp;Sammanställning!$AO165,DB!$U:$U,0),13)</f>
        <v>#N/A</v>
      </c>
      <c r="AZ165" t="e">
        <f ca="1">INDEX(DB!$A:$V,MATCH(Sammanställning!$AH$2&amp;Sammanställning!$AO165,DB!$U:$U,0),14)</f>
        <v>#N/A</v>
      </c>
      <c r="BA165" t="e">
        <f ca="1">INDEX(DB!$A:$V,MATCH(Sammanställning!$AH$2&amp;Sammanställning!$AO165,DB!$U:$U,0),17)</f>
        <v>#N/A</v>
      </c>
      <c r="BB165" s="21">
        <f t="shared" ca="1" si="74"/>
        <v>0</v>
      </c>
      <c r="BC165" s="21" t="e" cm="1">
        <f t="array" aca="1" ref="BC165" ca="1">INDEX($AQ165:$AS165,,MATCH($AH$2,$AQ$2:$AS$2,0))</f>
        <v>#N/A</v>
      </c>
      <c r="BD165" s="21" t="e" cm="1">
        <f t="array" aca="1" ref="BD165" ca="1">INDEX($AT165:$AV165,,MATCH($AH$2,$AT$2:$AV$2,0))</f>
        <v>#N/A</v>
      </c>
    </row>
    <row r="166" spans="1:56" outlineLevel="1" x14ac:dyDescent="0.35">
      <c r="A166">
        <v>815</v>
      </c>
      <c r="D166" s="45" t="str">
        <f t="shared" ca="1" si="75"/>
        <v/>
      </c>
      <c r="E166" s="45" t="str">
        <f t="shared" ca="1" si="76"/>
        <v/>
      </c>
      <c r="F166" s="45" t="str">
        <f t="shared" ca="1" si="77"/>
        <v/>
      </c>
      <c r="G166" s="45" t="str">
        <f t="shared" ca="1" si="78"/>
        <v/>
      </c>
      <c r="H166" s="45" t="str">
        <f t="shared" ca="1" si="79"/>
        <v/>
      </c>
      <c r="I166" s="46" t="str">
        <f t="shared" ca="1" si="80"/>
        <v/>
      </c>
      <c r="J166" s="47" t="str">
        <f t="shared" ca="1" si="81"/>
        <v/>
      </c>
      <c r="K166" s="47" t="str">
        <f t="shared" ca="1" si="82"/>
        <v/>
      </c>
      <c r="AJ166">
        <f t="shared" ca="1" si="69"/>
        <v>0</v>
      </c>
      <c r="AL166" t="s">
        <v>1796</v>
      </c>
      <c r="AM166">
        <v>10</v>
      </c>
      <c r="AN166">
        <f t="shared" ca="1" si="70"/>
        <v>1000</v>
      </c>
      <c r="AO166" t="s">
        <v>1099</v>
      </c>
      <c r="AP166" s="21">
        <f ca="1">INDEX(INDIRECT("'"&amp;$AL166&amp;"'!$AA:$AE"),MATCH(Sammanställning!$AO166,INDIRECT("'"&amp;$AL166&amp;"'!$AA:$AA"),0),4)</f>
        <v>0</v>
      </c>
      <c r="AQ166" s="21">
        <f>INDEX(DB!$A:$V,MATCH(Sammanställning!AQ$2&amp;Sammanställning!$AO166,DB!$U:$U,0),16)</f>
        <v>0.17464437744</v>
      </c>
      <c r="AR166" s="21">
        <f>INDEX(DB!$A:$V,MATCH(Sammanställning!AR$2&amp;Sammanställning!$AO166,DB!$U:$U,0),16)</f>
        <v>0.20711031939999999</v>
      </c>
      <c r="AS166" s="21">
        <f>INDEX(DB!$A:$V,MATCH(Sammanställning!AS$2&amp;Sammanställning!$AO166,DB!$U:$U,0),16)</f>
        <v>0.1455369812</v>
      </c>
      <c r="AT166" s="21">
        <f t="shared" ca="1" si="71"/>
        <v>0</v>
      </c>
      <c r="AU166" s="21">
        <f t="shared" ca="1" si="72"/>
        <v>0</v>
      </c>
      <c r="AV166" s="21">
        <f t="shared" ca="1" si="73"/>
        <v>0</v>
      </c>
      <c r="AW166" t="e">
        <f ca="1">INDEX(DB!$A:$V,MATCH(Sammanställning!$AH$2&amp;Sammanställning!$AO166,DB!$U:$U,0),6)</f>
        <v>#N/A</v>
      </c>
      <c r="AX166" t="e">
        <f ca="1">INDEX(DB!$A:$V,MATCH(Sammanställning!$AH$2&amp;Sammanställning!$AO166,DB!$U:$U,0),7)</f>
        <v>#N/A</v>
      </c>
      <c r="AY166" t="e">
        <f ca="1">INDEX(DB!$A:$V,MATCH(Sammanställning!$AH$2&amp;Sammanställning!$AO166,DB!$U:$U,0),13)</f>
        <v>#N/A</v>
      </c>
      <c r="AZ166" t="e">
        <f ca="1">INDEX(DB!$A:$V,MATCH(Sammanställning!$AH$2&amp;Sammanställning!$AO166,DB!$U:$U,0),14)</f>
        <v>#N/A</v>
      </c>
      <c r="BA166" t="e">
        <f ca="1">INDEX(DB!$A:$V,MATCH(Sammanställning!$AH$2&amp;Sammanställning!$AO166,DB!$U:$U,0),17)</f>
        <v>#N/A</v>
      </c>
      <c r="BB166" s="21">
        <f t="shared" ca="1" si="74"/>
        <v>0</v>
      </c>
      <c r="BC166" s="21" t="e" cm="1">
        <f t="array" aca="1" ref="BC166" ca="1">INDEX($AQ166:$AS166,,MATCH($AH$2,$AQ$2:$AS$2,0))</f>
        <v>#N/A</v>
      </c>
      <c r="BD166" s="21" t="e" cm="1">
        <f t="array" aca="1" ref="BD166" ca="1">INDEX($AT166:$AV166,,MATCH($AH$2,$AT$2:$AV$2,0))</f>
        <v>#N/A</v>
      </c>
    </row>
    <row r="167" spans="1:56" outlineLevel="1" x14ac:dyDescent="0.35">
      <c r="A167">
        <v>816</v>
      </c>
      <c r="D167" s="45" t="str">
        <f t="shared" ca="1" si="75"/>
        <v/>
      </c>
      <c r="E167" s="45" t="str">
        <f t="shared" ca="1" si="76"/>
        <v/>
      </c>
      <c r="F167" s="45" t="str">
        <f t="shared" ca="1" si="77"/>
        <v/>
      </c>
      <c r="G167" s="45" t="str">
        <f t="shared" ca="1" si="78"/>
        <v/>
      </c>
      <c r="H167" s="45" t="str">
        <f t="shared" ca="1" si="79"/>
        <v/>
      </c>
      <c r="I167" s="46" t="str">
        <f t="shared" ca="1" si="80"/>
        <v/>
      </c>
      <c r="J167" s="47" t="str">
        <f t="shared" ca="1" si="81"/>
        <v/>
      </c>
      <c r="K167" s="47" t="str">
        <f t="shared" ca="1" si="82"/>
        <v/>
      </c>
      <c r="AJ167">
        <f t="shared" ca="1" si="69"/>
        <v>0</v>
      </c>
      <c r="AL167" t="s">
        <v>1796</v>
      </c>
      <c r="AM167">
        <v>10</v>
      </c>
      <c r="AN167">
        <f t="shared" ca="1" si="70"/>
        <v>1000</v>
      </c>
      <c r="AO167" t="s">
        <v>1102</v>
      </c>
      <c r="AP167" s="21">
        <f ca="1">INDEX(INDIRECT("'"&amp;$AL167&amp;"'!$AA:$AE"),MATCH(Sammanställning!$AO167,INDIRECT("'"&amp;$AL167&amp;"'!$AA:$AA"),0),4)</f>
        <v>0</v>
      </c>
      <c r="AQ167" s="21">
        <f>INDEX(DB!$A:$V,MATCH(Sammanställning!AQ$2&amp;Sammanställning!$AO167,DB!$U:$U,0),16)</f>
        <v>4.1422063879999992E-2</v>
      </c>
      <c r="AR167" s="21">
        <f>INDEX(DB!$A:$V,MATCH(Sammanställning!AR$2&amp;Sammanställning!$AO167,DB!$U:$U,0),16)</f>
        <v>0.10075637159999999</v>
      </c>
      <c r="AS167" s="21">
        <f>INDEX(DB!$A:$V,MATCH(Sammanställning!AS$2&amp;Sammanställning!$AO167,DB!$U:$U,0),16)</f>
        <v>3.3585457200000002E-2</v>
      </c>
      <c r="AT167" s="21">
        <f t="shared" ca="1" si="71"/>
        <v>0</v>
      </c>
      <c r="AU167" s="21">
        <f t="shared" ca="1" si="72"/>
        <v>0</v>
      </c>
      <c r="AV167" s="21">
        <f t="shared" ca="1" si="73"/>
        <v>0</v>
      </c>
      <c r="AW167" t="e">
        <f ca="1">INDEX(DB!$A:$V,MATCH(Sammanställning!$AH$2&amp;Sammanställning!$AO167,DB!$U:$U,0),6)</f>
        <v>#N/A</v>
      </c>
      <c r="AX167" t="e">
        <f ca="1">INDEX(DB!$A:$V,MATCH(Sammanställning!$AH$2&amp;Sammanställning!$AO167,DB!$U:$U,0),7)</f>
        <v>#N/A</v>
      </c>
      <c r="AY167" t="e">
        <f ca="1">INDEX(DB!$A:$V,MATCH(Sammanställning!$AH$2&amp;Sammanställning!$AO167,DB!$U:$U,0),13)</f>
        <v>#N/A</v>
      </c>
      <c r="AZ167" t="e">
        <f ca="1">INDEX(DB!$A:$V,MATCH(Sammanställning!$AH$2&amp;Sammanställning!$AO167,DB!$U:$U,0),14)</f>
        <v>#N/A</v>
      </c>
      <c r="BA167" t="e">
        <f ca="1">INDEX(DB!$A:$V,MATCH(Sammanställning!$AH$2&amp;Sammanställning!$AO167,DB!$U:$U,0),17)</f>
        <v>#N/A</v>
      </c>
      <c r="BB167" s="21">
        <f t="shared" ca="1" si="74"/>
        <v>0</v>
      </c>
      <c r="BC167" s="21" t="e" cm="1">
        <f t="array" aca="1" ref="BC167" ca="1">INDEX($AQ167:$AS167,,MATCH($AH$2,$AQ$2:$AS$2,0))</f>
        <v>#N/A</v>
      </c>
      <c r="BD167" s="21" t="e" cm="1">
        <f t="array" aca="1" ref="BD167" ca="1">INDEX($AT167:$AV167,,MATCH($AH$2,$AT$2:$AV$2,0))</f>
        <v>#N/A</v>
      </c>
    </row>
    <row r="168" spans="1:56" outlineLevel="1" x14ac:dyDescent="0.35">
      <c r="A168">
        <v>817</v>
      </c>
      <c r="D168" s="45" t="str">
        <f t="shared" ca="1" si="75"/>
        <v/>
      </c>
      <c r="E168" s="45" t="str">
        <f t="shared" ca="1" si="76"/>
        <v/>
      </c>
      <c r="F168" s="45" t="str">
        <f t="shared" ca="1" si="77"/>
        <v/>
      </c>
      <c r="G168" s="45" t="str">
        <f t="shared" ca="1" si="78"/>
        <v/>
      </c>
      <c r="H168" s="45" t="str">
        <f t="shared" ca="1" si="79"/>
        <v/>
      </c>
      <c r="I168" s="46" t="str">
        <f t="shared" ca="1" si="80"/>
        <v/>
      </c>
      <c r="J168" s="47" t="str">
        <f t="shared" ca="1" si="81"/>
        <v/>
      </c>
      <c r="K168" s="47" t="str">
        <f t="shared" ca="1" si="82"/>
        <v/>
      </c>
      <c r="AJ168">
        <f t="shared" ca="1" si="69"/>
        <v>0</v>
      </c>
      <c r="AL168" t="s">
        <v>1796</v>
      </c>
      <c r="AM168">
        <v>10</v>
      </c>
      <c r="AN168">
        <f t="shared" ca="1" si="70"/>
        <v>1000</v>
      </c>
      <c r="AO168" t="s">
        <v>1105</v>
      </c>
      <c r="AP168" s="21">
        <f ca="1">INDEX(INDIRECT("'"&amp;$AL168&amp;"'!$AA:$AE"),MATCH(Sammanställning!$AO168,INDIRECT("'"&amp;$AL168&amp;"'!$AA:$AA"),0),4)</f>
        <v>0</v>
      </c>
      <c r="AQ168" s="21">
        <f>INDEX(DB!$A:$V,MATCH(Sammanställning!AQ$2&amp;Sammanställning!$AO168,DB!$U:$U,0),16)</f>
        <v>0.19255662127999998</v>
      </c>
      <c r="AR168" s="21">
        <f>INDEX(DB!$A:$V,MATCH(Sammanställning!AR$2&amp;Sammanställning!$AO168,DB!$U:$U,0),16)</f>
        <v>0.41422063879999999</v>
      </c>
      <c r="AS168" s="21">
        <f>INDEX(DB!$A:$V,MATCH(Sammanställning!AS$2&amp;Sammanställning!$AO168,DB!$U:$U,0),16)</f>
        <v>0.1455369812</v>
      </c>
      <c r="AT168" s="21">
        <f t="shared" ca="1" si="71"/>
        <v>0</v>
      </c>
      <c r="AU168" s="21">
        <f t="shared" ca="1" si="72"/>
        <v>0</v>
      </c>
      <c r="AV168" s="21">
        <f t="shared" ca="1" si="73"/>
        <v>0</v>
      </c>
      <c r="AW168" t="e">
        <f ca="1">INDEX(DB!$A:$V,MATCH(Sammanställning!$AH$2&amp;Sammanställning!$AO168,DB!$U:$U,0),6)</f>
        <v>#N/A</v>
      </c>
      <c r="AX168" t="e">
        <f ca="1">INDEX(DB!$A:$V,MATCH(Sammanställning!$AH$2&amp;Sammanställning!$AO168,DB!$U:$U,0),7)</f>
        <v>#N/A</v>
      </c>
      <c r="AY168" t="e">
        <f ca="1">INDEX(DB!$A:$V,MATCH(Sammanställning!$AH$2&amp;Sammanställning!$AO168,DB!$U:$U,0),13)</f>
        <v>#N/A</v>
      </c>
      <c r="AZ168" t="e">
        <f ca="1">INDEX(DB!$A:$V,MATCH(Sammanställning!$AH$2&amp;Sammanställning!$AO168,DB!$U:$U,0),14)</f>
        <v>#N/A</v>
      </c>
      <c r="BA168" t="e">
        <f ca="1">INDEX(DB!$A:$V,MATCH(Sammanställning!$AH$2&amp;Sammanställning!$AO168,DB!$U:$U,0),17)</f>
        <v>#N/A</v>
      </c>
      <c r="BB168" s="21">
        <f t="shared" ca="1" si="74"/>
        <v>0</v>
      </c>
      <c r="BC168" s="21" t="e" cm="1">
        <f t="array" aca="1" ref="BC168" ca="1">INDEX($AQ168:$AS168,,MATCH($AH$2,$AQ$2:$AS$2,0))</f>
        <v>#N/A</v>
      </c>
      <c r="BD168" s="21" t="e" cm="1">
        <f t="array" aca="1" ref="BD168" ca="1">INDEX($AT168:$AV168,,MATCH($AH$2,$AT$2:$AV$2,0))</f>
        <v>#N/A</v>
      </c>
    </row>
    <row r="169" spans="1:56" outlineLevel="1" x14ac:dyDescent="0.35">
      <c r="A169">
        <v>818</v>
      </c>
      <c r="D169" s="45" t="str">
        <f t="shared" ca="1" si="75"/>
        <v/>
      </c>
      <c r="E169" s="45" t="str">
        <f t="shared" ca="1" si="76"/>
        <v/>
      </c>
      <c r="F169" s="45" t="str">
        <f t="shared" ca="1" si="77"/>
        <v/>
      </c>
      <c r="G169" s="45" t="str">
        <f t="shared" ca="1" si="78"/>
        <v/>
      </c>
      <c r="H169" s="45" t="str">
        <f t="shared" ca="1" si="79"/>
        <v/>
      </c>
      <c r="I169" s="46" t="str">
        <f t="shared" ca="1" si="80"/>
        <v/>
      </c>
      <c r="J169" s="47" t="str">
        <f t="shared" ca="1" si="81"/>
        <v/>
      </c>
      <c r="K169" s="47" t="str">
        <f t="shared" ca="1" si="82"/>
        <v/>
      </c>
      <c r="AJ169">
        <f t="shared" ca="1" si="69"/>
        <v>0</v>
      </c>
      <c r="AL169" t="s">
        <v>1796</v>
      </c>
      <c r="AM169">
        <v>10</v>
      </c>
      <c r="AN169">
        <f t="shared" ca="1" si="70"/>
        <v>1000</v>
      </c>
      <c r="AO169" t="s">
        <v>1108</v>
      </c>
      <c r="AP169" s="21">
        <f ca="1">INDEX(INDIRECT("'"&amp;$AL169&amp;"'!$AA:$AE"),MATCH(Sammanställning!$AO169,INDIRECT("'"&amp;$AL169&amp;"'!$AA:$AA"),0),4)</f>
        <v>0</v>
      </c>
      <c r="AQ169" s="21">
        <f>INDEX(DB!$A:$V,MATCH(Sammanställning!AQ$2&amp;Sammanställning!$AO169,DB!$U:$U,0),16)</f>
        <v>3.8063518160000004E-2</v>
      </c>
      <c r="AR169" s="21">
        <f>INDEX(DB!$A:$V,MATCH(Sammanställning!AR$2&amp;Sammanställning!$AO169,DB!$U:$U,0),16)</f>
        <v>5.5975762000000005E-2</v>
      </c>
      <c r="AS169" s="21">
        <f>INDEX(DB!$A:$V,MATCH(Sammanställning!AS$2&amp;Sammanställning!$AO169,DB!$U:$U,0),16)</f>
        <v>3.3585457200000002E-2</v>
      </c>
      <c r="AT169" s="21">
        <f t="shared" ca="1" si="71"/>
        <v>0</v>
      </c>
      <c r="AU169" s="21">
        <f t="shared" ca="1" si="72"/>
        <v>0</v>
      </c>
      <c r="AV169" s="21">
        <f t="shared" ca="1" si="73"/>
        <v>0</v>
      </c>
      <c r="AW169" t="e">
        <f ca="1">INDEX(DB!$A:$V,MATCH(Sammanställning!$AH$2&amp;Sammanställning!$AO169,DB!$U:$U,0),6)</f>
        <v>#N/A</v>
      </c>
      <c r="AX169" t="e">
        <f ca="1">INDEX(DB!$A:$V,MATCH(Sammanställning!$AH$2&amp;Sammanställning!$AO169,DB!$U:$U,0),7)</f>
        <v>#N/A</v>
      </c>
      <c r="AY169" t="e">
        <f ca="1">INDEX(DB!$A:$V,MATCH(Sammanställning!$AH$2&amp;Sammanställning!$AO169,DB!$U:$U,0),13)</f>
        <v>#N/A</v>
      </c>
      <c r="AZ169" t="e">
        <f ca="1">INDEX(DB!$A:$V,MATCH(Sammanställning!$AH$2&amp;Sammanställning!$AO169,DB!$U:$U,0),14)</f>
        <v>#N/A</v>
      </c>
      <c r="BA169" t="e">
        <f ca="1">INDEX(DB!$A:$V,MATCH(Sammanställning!$AH$2&amp;Sammanställning!$AO169,DB!$U:$U,0),17)</f>
        <v>#N/A</v>
      </c>
      <c r="BB169" s="21">
        <f t="shared" ca="1" si="74"/>
        <v>0</v>
      </c>
      <c r="BC169" s="21" t="e" cm="1">
        <f t="array" aca="1" ref="BC169" ca="1">INDEX($AQ169:$AS169,,MATCH($AH$2,$AQ$2:$AS$2,0))</f>
        <v>#N/A</v>
      </c>
      <c r="BD169" s="21" t="e" cm="1">
        <f t="array" aca="1" ref="BD169" ca="1">INDEX($AT169:$AV169,,MATCH($AH$2,$AT$2:$AV$2,0))</f>
        <v>#N/A</v>
      </c>
    </row>
    <row r="170" spans="1:56" outlineLevel="1" x14ac:dyDescent="0.35">
      <c r="A170">
        <v>819</v>
      </c>
      <c r="D170" s="45" t="str">
        <f t="shared" ca="1" si="75"/>
        <v/>
      </c>
      <c r="E170" s="45" t="str">
        <f t="shared" ca="1" si="76"/>
        <v/>
      </c>
      <c r="F170" s="45" t="str">
        <f t="shared" ca="1" si="77"/>
        <v/>
      </c>
      <c r="G170" s="45" t="str">
        <f t="shared" ca="1" si="78"/>
        <v/>
      </c>
      <c r="H170" s="45" t="str">
        <f t="shared" ca="1" si="79"/>
        <v/>
      </c>
      <c r="I170" s="46" t="str">
        <f t="shared" ca="1" si="80"/>
        <v/>
      </c>
      <c r="J170" s="47" t="str">
        <f t="shared" ca="1" si="81"/>
        <v/>
      </c>
      <c r="K170" s="47" t="str">
        <f t="shared" ca="1" si="82"/>
        <v/>
      </c>
      <c r="AJ170">
        <f t="shared" ca="1" si="69"/>
        <v>0</v>
      </c>
      <c r="AL170" t="s">
        <v>1796</v>
      </c>
      <c r="AM170">
        <v>10</v>
      </c>
      <c r="AN170">
        <f t="shared" ca="1" si="70"/>
        <v>1000</v>
      </c>
      <c r="AO170" t="s">
        <v>1111</v>
      </c>
      <c r="AP170" s="21">
        <f ca="1">INDEX(INDIRECT("'"&amp;$AL170&amp;"'!$AA:$AE"),MATCH(Sammanställning!$AO170,INDIRECT("'"&amp;$AL170&amp;"'!$AA:$AA"),0),4)</f>
        <v>0</v>
      </c>
      <c r="AQ170" s="21">
        <f>INDEX(DB!$A:$V,MATCH(Sammanställning!AQ$2&amp;Sammanställning!$AO170,DB!$U:$U,0),16)</f>
        <v>0.17464437744</v>
      </c>
      <c r="AR170" s="21">
        <f>INDEX(DB!$A:$V,MATCH(Sammanställning!AR$2&amp;Sammanställning!$AO170,DB!$U:$U,0),16)</f>
        <v>0.21270789560000003</v>
      </c>
      <c r="AS170" s="21">
        <f>INDEX(DB!$A:$V,MATCH(Sammanställning!AS$2&amp;Sammanställning!$AO170,DB!$U:$U,0),16)</f>
        <v>0.1455369812</v>
      </c>
      <c r="AT170" s="21">
        <f t="shared" ca="1" si="71"/>
        <v>0</v>
      </c>
      <c r="AU170" s="21">
        <f t="shared" ca="1" si="72"/>
        <v>0</v>
      </c>
      <c r="AV170" s="21">
        <f t="shared" ca="1" si="73"/>
        <v>0</v>
      </c>
      <c r="AW170" t="e">
        <f ca="1">INDEX(DB!$A:$V,MATCH(Sammanställning!$AH$2&amp;Sammanställning!$AO170,DB!$U:$U,0),6)</f>
        <v>#N/A</v>
      </c>
      <c r="AX170" t="e">
        <f ca="1">INDEX(DB!$A:$V,MATCH(Sammanställning!$AH$2&amp;Sammanställning!$AO170,DB!$U:$U,0),7)</f>
        <v>#N/A</v>
      </c>
      <c r="AY170" t="e">
        <f ca="1">INDEX(DB!$A:$V,MATCH(Sammanställning!$AH$2&amp;Sammanställning!$AO170,DB!$U:$U,0),13)</f>
        <v>#N/A</v>
      </c>
      <c r="AZ170" t="e">
        <f ca="1">INDEX(DB!$A:$V,MATCH(Sammanställning!$AH$2&amp;Sammanställning!$AO170,DB!$U:$U,0),14)</f>
        <v>#N/A</v>
      </c>
      <c r="BA170" t="e">
        <f ca="1">INDEX(DB!$A:$V,MATCH(Sammanställning!$AH$2&amp;Sammanställning!$AO170,DB!$U:$U,0),17)</f>
        <v>#N/A</v>
      </c>
      <c r="BB170" s="21">
        <f t="shared" ca="1" si="74"/>
        <v>0</v>
      </c>
      <c r="BC170" s="21" t="e" cm="1">
        <f t="array" aca="1" ref="BC170" ca="1">INDEX($AQ170:$AS170,,MATCH($AH$2,$AQ$2:$AS$2,0))</f>
        <v>#N/A</v>
      </c>
      <c r="BD170" s="21" t="e" cm="1">
        <f t="array" aca="1" ref="BD170" ca="1">INDEX($AT170:$AV170,,MATCH($AH$2,$AT$2:$AV$2,0))</f>
        <v>#N/A</v>
      </c>
    </row>
    <row r="171" spans="1:56" outlineLevel="1" x14ac:dyDescent="0.35">
      <c r="A171">
        <v>820</v>
      </c>
      <c r="D171" s="45" t="str">
        <f t="shared" ca="1" si="75"/>
        <v/>
      </c>
      <c r="E171" s="45" t="str">
        <f t="shared" ca="1" si="76"/>
        <v/>
      </c>
      <c r="F171" s="45" t="str">
        <f t="shared" ca="1" si="77"/>
        <v/>
      </c>
      <c r="G171" s="45" t="str">
        <f t="shared" ca="1" si="78"/>
        <v/>
      </c>
      <c r="H171" s="45" t="str">
        <f t="shared" ca="1" si="79"/>
        <v/>
      </c>
      <c r="I171" s="46" t="str">
        <f t="shared" ca="1" si="80"/>
        <v/>
      </c>
      <c r="J171" s="47" t="str">
        <f t="shared" ca="1" si="81"/>
        <v/>
      </c>
      <c r="K171" s="47" t="str">
        <f t="shared" ca="1" si="82"/>
        <v/>
      </c>
      <c r="AJ171">
        <f t="shared" ca="1" si="69"/>
        <v>0</v>
      </c>
      <c r="AL171" t="s">
        <v>1796</v>
      </c>
      <c r="AM171">
        <v>10</v>
      </c>
      <c r="AN171">
        <f t="shared" ca="1" si="70"/>
        <v>1000</v>
      </c>
      <c r="AO171" t="s">
        <v>1114</v>
      </c>
      <c r="AP171" s="21">
        <f ca="1">INDEX(INDIRECT("'"&amp;$AL171&amp;"'!$AA:$AE"),MATCH(Sammanställning!$AO171,INDIRECT("'"&amp;$AL171&amp;"'!$AA:$AA"),0),4)</f>
        <v>0</v>
      </c>
      <c r="AQ171" s="21">
        <f>INDEX(DB!$A:$V,MATCH(Sammanställning!AQ$2&amp;Sammanställning!$AO171,DB!$U:$U,0),16)</f>
        <v>4.1422063879999992E-2</v>
      </c>
      <c r="AR171" s="21">
        <f>INDEX(DB!$A:$V,MATCH(Sammanställning!AR$2&amp;Sammanställning!$AO171,DB!$U:$U,0),16)</f>
        <v>0.11195152400000001</v>
      </c>
      <c r="AS171" s="21">
        <f>INDEX(DB!$A:$V,MATCH(Sammanställning!AS$2&amp;Sammanställning!$AO171,DB!$U:$U,0),16)</f>
        <v>3.3585457200000002E-2</v>
      </c>
      <c r="AT171" s="21">
        <f t="shared" ca="1" si="71"/>
        <v>0</v>
      </c>
      <c r="AU171" s="21">
        <f t="shared" ca="1" si="72"/>
        <v>0</v>
      </c>
      <c r="AV171" s="21">
        <f t="shared" ca="1" si="73"/>
        <v>0</v>
      </c>
      <c r="AW171" t="e">
        <f ca="1">INDEX(DB!$A:$V,MATCH(Sammanställning!$AH$2&amp;Sammanställning!$AO171,DB!$U:$U,0),6)</f>
        <v>#N/A</v>
      </c>
      <c r="AX171" t="e">
        <f ca="1">INDEX(DB!$A:$V,MATCH(Sammanställning!$AH$2&amp;Sammanställning!$AO171,DB!$U:$U,0),7)</f>
        <v>#N/A</v>
      </c>
      <c r="AY171" t="e">
        <f ca="1">INDEX(DB!$A:$V,MATCH(Sammanställning!$AH$2&amp;Sammanställning!$AO171,DB!$U:$U,0),13)</f>
        <v>#N/A</v>
      </c>
      <c r="AZ171" t="e">
        <f ca="1">INDEX(DB!$A:$V,MATCH(Sammanställning!$AH$2&amp;Sammanställning!$AO171,DB!$U:$U,0),14)</f>
        <v>#N/A</v>
      </c>
      <c r="BA171" t="e">
        <f ca="1">INDEX(DB!$A:$V,MATCH(Sammanställning!$AH$2&amp;Sammanställning!$AO171,DB!$U:$U,0),17)</f>
        <v>#N/A</v>
      </c>
      <c r="BB171" s="21">
        <f t="shared" ca="1" si="74"/>
        <v>0</v>
      </c>
      <c r="BC171" s="21" t="e" cm="1">
        <f t="array" aca="1" ref="BC171" ca="1">INDEX($AQ171:$AS171,,MATCH($AH$2,$AQ$2:$AS$2,0))</f>
        <v>#N/A</v>
      </c>
      <c r="BD171" s="21" t="e" cm="1">
        <f t="array" aca="1" ref="BD171" ca="1">INDEX($AT171:$AV171,,MATCH($AH$2,$AT$2:$AV$2,0))</f>
        <v>#N/A</v>
      </c>
    </row>
    <row r="172" spans="1:56" outlineLevel="1" x14ac:dyDescent="0.35">
      <c r="A172">
        <v>821</v>
      </c>
      <c r="D172" s="45" t="str">
        <f t="shared" ca="1" si="75"/>
        <v/>
      </c>
      <c r="E172" s="45" t="str">
        <f t="shared" ca="1" si="76"/>
        <v/>
      </c>
      <c r="F172" s="45" t="str">
        <f t="shared" ca="1" si="77"/>
        <v/>
      </c>
      <c r="G172" s="45" t="str">
        <f t="shared" ca="1" si="78"/>
        <v/>
      </c>
      <c r="H172" s="45" t="str">
        <f t="shared" ca="1" si="79"/>
        <v/>
      </c>
      <c r="I172" s="46" t="str">
        <f t="shared" ca="1" si="80"/>
        <v/>
      </c>
      <c r="J172" s="47" t="str">
        <f t="shared" ca="1" si="81"/>
        <v/>
      </c>
      <c r="K172" s="47" t="str">
        <f t="shared" ca="1" si="82"/>
        <v/>
      </c>
      <c r="AJ172">
        <f t="shared" ca="1" si="69"/>
        <v>0</v>
      </c>
      <c r="AL172" t="s">
        <v>1796</v>
      </c>
      <c r="AM172">
        <v>10</v>
      </c>
      <c r="AN172">
        <f t="shared" ca="1" si="70"/>
        <v>1000</v>
      </c>
      <c r="AO172" t="s">
        <v>1117</v>
      </c>
      <c r="AP172" s="21">
        <f ca="1">INDEX(INDIRECT("'"&amp;$AL172&amp;"'!$AA:$AE"),MATCH(Sammanställning!$AO172,INDIRECT("'"&amp;$AL172&amp;"'!$AA:$AA"),0),4)</f>
        <v>0</v>
      </c>
      <c r="AQ172" s="21">
        <f>INDEX(DB!$A:$V,MATCH(Sammanställning!AQ$2&amp;Sammanställning!$AO172,DB!$U:$U,0),16)</f>
        <v>0.19255662127999998</v>
      </c>
      <c r="AR172" s="21">
        <f>INDEX(DB!$A:$V,MATCH(Sammanställning!AR$2&amp;Sammanställning!$AO172,DB!$U:$U,0),16)</f>
        <v>0.53736731520000003</v>
      </c>
      <c r="AS172" s="21">
        <f>INDEX(DB!$A:$V,MATCH(Sammanställning!AS$2&amp;Sammanställning!$AO172,DB!$U:$U,0),16)</f>
        <v>0.1455369812</v>
      </c>
      <c r="AT172" s="21">
        <f t="shared" ca="1" si="71"/>
        <v>0</v>
      </c>
      <c r="AU172" s="21">
        <f t="shared" ca="1" si="72"/>
        <v>0</v>
      </c>
      <c r="AV172" s="21">
        <f t="shared" ca="1" si="73"/>
        <v>0</v>
      </c>
      <c r="AW172" t="e">
        <f ca="1">INDEX(DB!$A:$V,MATCH(Sammanställning!$AH$2&amp;Sammanställning!$AO172,DB!$U:$U,0),6)</f>
        <v>#N/A</v>
      </c>
      <c r="AX172" t="e">
        <f ca="1">INDEX(DB!$A:$V,MATCH(Sammanställning!$AH$2&amp;Sammanställning!$AO172,DB!$U:$U,0),7)</f>
        <v>#N/A</v>
      </c>
      <c r="AY172" t="e">
        <f ca="1">INDEX(DB!$A:$V,MATCH(Sammanställning!$AH$2&amp;Sammanställning!$AO172,DB!$U:$U,0),13)</f>
        <v>#N/A</v>
      </c>
      <c r="AZ172" t="e">
        <f ca="1">INDEX(DB!$A:$V,MATCH(Sammanställning!$AH$2&amp;Sammanställning!$AO172,DB!$U:$U,0),14)</f>
        <v>#N/A</v>
      </c>
      <c r="BA172" t="e">
        <f ca="1">INDEX(DB!$A:$V,MATCH(Sammanställning!$AH$2&amp;Sammanställning!$AO172,DB!$U:$U,0),17)</f>
        <v>#N/A</v>
      </c>
      <c r="BB172" s="21">
        <f t="shared" ca="1" si="74"/>
        <v>0</v>
      </c>
      <c r="BC172" s="21" t="e" cm="1">
        <f t="array" aca="1" ref="BC172" ca="1">INDEX($AQ172:$AS172,,MATCH($AH$2,$AQ$2:$AS$2,0))</f>
        <v>#N/A</v>
      </c>
      <c r="BD172" s="21" t="e" cm="1">
        <f t="array" aca="1" ref="BD172" ca="1">INDEX($AT172:$AV172,,MATCH($AH$2,$AT$2:$AV$2,0))</f>
        <v>#N/A</v>
      </c>
    </row>
    <row r="173" spans="1:56" outlineLevel="1" x14ac:dyDescent="0.35">
      <c r="A173">
        <v>822</v>
      </c>
      <c r="D173" s="45" t="str">
        <f t="shared" ca="1" si="75"/>
        <v/>
      </c>
      <c r="E173" s="45" t="str">
        <f t="shared" ca="1" si="76"/>
        <v/>
      </c>
      <c r="F173" s="45" t="str">
        <f t="shared" ca="1" si="77"/>
        <v/>
      </c>
      <c r="G173" s="45" t="str">
        <f t="shared" ca="1" si="78"/>
        <v/>
      </c>
      <c r="H173" s="45" t="str">
        <f t="shared" ca="1" si="79"/>
        <v/>
      </c>
      <c r="I173" s="46" t="str">
        <f t="shared" ca="1" si="80"/>
        <v/>
      </c>
      <c r="J173" s="47" t="str">
        <f t="shared" ca="1" si="81"/>
        <v/>
      </c>
      <c r="K173" s="47" t="str">
        <f t="shared" ca="1" si="82"/>
        <v/>
      </c>
      <c r="AJ173">
        <f t="shared" ca="1" si="69"/>
        <v>0</v>
      </c>
      <c r="AL173" t="s">
        <v>1796</v>
      </c>
      <c r="AM173">
        <v>10</v>
      </c>
      <c r="AN173">
        <f t="shared" ca="1" si="70"/>
        <v>1000</v>
      </c>
      <c r="AO173" t="s">
        <v>1120</v>
      </c>
      <c r="AP173" s="21">
        <f ca="1">INDEX(INDIRECT("'"&amp;$AL173&amp;"'!$AA:$AE"),MATCH(Sammanställning!$AO173,INDIRECT("'"&amp;$AL173&amp;"'!$AA:$AA"),0),4)</f>
        <v>0</v>
      </c>
      <c r="AQ173" s="21">
        <f>INDEX(DB!$A:$V,MATCH(Sammanställning!AQ$2&amp;Sammanställning!$AO173,DB!$U:$U,0),16)</f>
        <v>839.63643000000002</v>
      </c>
      <c r="AR173" s="21">
        <f>INDEX(DB!$A:$V,MATCH(Sammanställning!AR$2&amp;Sammanställning!$AO173,DB!$U:$U,0),16)</f>
        <v>0</v>
      </c>
      <c r="AS173" s="21">
        <f>INDEX(DB!$A:$V,MATCH(Sammanställning!AS$2&amp;Sammanställning!$AO173,DB!$U:$U,0),16)</f>
        <v>0</v>
      </c>
      <c r="AT173" s="21">
        <f t="shared" ca="1" si="71"/>
        <v>0</v>
      </c>
      <c r="AU173" s="21">
        <f t="shared" ca="1" si="72"/>
        <v>0</v>
      </c>
      <c r="AV173" s="21">
        <f t="shared" ca="1" si="73"/>
        <v>0</v>
      </c>
      <c r="AW173" t="e">
        <f ca="1">INDEX(DB!$A:$V,MATCH(Sammanställning!$AH$2&amp;Sammanställning!$AO173,DB!$U:$U,0),6)</f>
        <v>#N/A</v>
      </c>
      <c r="AX173" t="e">
        <f ca="1">INDEX(DB!$A:$V,MATCH(Sammanställning!$AH$2&amp;Sammanställning!$AO173,DB!$U:$U,0),7)</f>
        <v>#N/A</v>
      </c>
      <c r="AY173" t="e">
        <f ca="1">INDEX(DB!$A:$V,MATCH(Sammanställning!$AH$2&amp;Sammanställning!$AO173,DB!$U:$U,0),13)</f>
        <v>#N/A</v>
      </c>
      <c r="AZ173" t="e">
        <f ca="1">INDEX(DB!$A:$V,MATCH(Sammanställning!$AH$2&amp;Sammanställning!$AO173,DB!$U:$U,0),14)</f>
        <v>#N/A</v>
      </c>
      <c r="BA173" t="e">
        <f ca="1">INDEX(DB!$A:$V,MATCH(Sammanställning!$AH$2&amp;Sammanställning!$AO173,DB!$U:$U,0),17)</f>
        <v>#N/A</v>
      </c>
      <c r="BB173" s="21">
        <f t="shared" ca="1" si="74"/>
        <v>0</v>
      </c>
      <c r="BC173" s="21" t="e" cm="1">
        <f t="array" aca="1" ref="BC173" ca="1">INDEX($AQ173:$AS173,,MATCH($AH$2,$AQ$2:$AS$2,0))</f>
        <v>#N/A</v>
      </c>
      <c r="BD173" s="21" t="e" cm="1">
        <f t="array" aca="1" ref="BD173" ca="1">INDEX($AT173:$AV173,,MATCH($AH$2,$AT$2:$AV$2,0))</f>
        <v>#N/A</v>
      </c>
    </row>
    <row r="174" spans="1:56" outlineLevel="1" x14ac:dyDescent="0.35">
      <c r="A174">
        <v>823</v>
      </c>
      <c r="D174" s="45" t="str">
        <f t="shared" ca="1" si="75"/>
        <v/>
      </c>
      <c r="E174" s="45" t="str">
        <f t="shared" ca="1" si="76"/>
        <v/>
      </c>
      <c r="F174" s="45" t="str">
        <f t="shared" ca="1" si="77"/>
        <v/>
      </c>
      <c r="G174" s="45" t="str">
        <f t="shared" ca="1" si="78"/>
        <v/>
      </c>
      <c r="H174" s="45" t="str">
        <f t="shared" ca="1" si="79"/>
        <v/>
      </c>
      <c r="I174" s="46" t="str">
        <f t="shared" ca="1" si="80"/>
        <v/>
      </c>
      <c r="J174" s="47" t="str">
        <f t="shared" ca="1" si="81"/>
        <v/>
      </c>
      <c r="K174" s="47" t="str">
        <f t="shared" ca="1" si="82"/>
        <v/>
      </c>
      <c r="AJ174">
        <f t="shared" ca="1" si="69"/>
        <v>0</v>
      </c>
      <c r="AL174" t="s">
        <v>1796</v>
      </c>
      <c r="AM174">
        <v>10</v>
      </c>
      <c r="AN174">
        <f t="shared" ca="1" si="70"/>
        <v>1000</v>
      </c>
      <c r="AO174" t="s">
        <v>1123</v>
      </c>
      <c r="AP174" s="21">
        <f ca="1">INDEX(INDIRECT("'"&amp;$AL174&amp;"'!$AA:$AE"),MATCH(Sammanställning!$AO174,INDIRECT("'"&amp;$AL174&amp;"'!$AA:$AA"),0),4)</f>
        <v>0</v>
      </c>
      <c r="AQ174" s="21">
        <f>INDEX(DB!$A:$V,MATCH(Sammanställning!AQ$2&amp;Sammanställning!$AO174,DB!$U:$U,0),16)</f>
        <v>0</v>
      </c>
      <c r="AR174" s="21">
        <f>INDEX(DB!$A:$V,MATCH(Sammanställning!AR$2&amp;Sammanställning!$AO174,DB!$U:$U,0),16)</f>
        <v>0</v>
      </c>
      <c r="AS174" s="21">
        <f>INDEX(DB!$A:$V,MATCH(Sammanställning!AS$2&amp;Sammanställning!$AO174,DB!$U:$U,0),16)</f>
        <v>0</v>
      </c>
      <c r="AT174" s="21">
        <f t="shared" ca="1" si="71"/>
        <v>0</v>
      </c>
      <c r="AU174" s="21">
        <f t="shared" ca="1" si="72"/>
        <v>0</v>
      </c>
      <c r="AV174" s="21">
        <f t="shared" ca="1" si="73"/>
        <v>0</v>
      </c>
      <c r="AW174" t="e">
        <f ca="1">INDEX(DB!$A:$V,MATCH(Sammanställning!$AH$2&amp;Sammanställning!$AO174,DB!$U:$U,0),6)</f>
        <v>#N/A</v>
      </c>
      <c r="AX174" t="e">
        <f ca="1">INDEX(DB!$A:$V,MATCH(Sammanställning!$AH$2&amp;Sammanställning!$AO174,DB!$U:$U,0),7)</f>
        <v>#N/A</v>
      </c>
      <c r="AY174" t="e">
        <f ca="1">INDEX(DB!$A:$V,MATCH(Sammanställning!$AH$2&amp;Sammanställning!$AO174,DB!$U:$U,0),13)</f>
        <v>#N/A</v>
      </c>
      <c r="AZ174" t="e">
        <f ca="1">INDEX(DB!$A:$V,MATCH(Sammanställning!$AH$2&amp;Sammanställning!$AO174,DB!$U:$U,0),14)</f>
        <v>#N/A</v>
      </c>
      <c r="BA174" t="e">
        <f ca="1">INDEX(DB!$A:$V,MATCH(Sammanställning!$AH$2&amp;Sammanställning!$AO174,DB!$U:$U,0),17)</f>
        <v>#N/A</v>
      </c>
      <c r="BB174" s="21">
        <f t="shared" ca="1" si="74"/>
        <v>0</v>
      </c>
      <c r="BC174" s="21" t="e" cm="1">
        <f t="array" aca="1" ref="BC174" ca="1">INDEX($AQ174:$AS174,,MATCH($AH$2,$AQ$2:$AS$2,0))</f>
        <v>#N/A</v>
      </c>
      <c r="BD174" s="21" t="e" cm="1">
        <f t="array" aca="1" ref="BD174" ca="1">INDEX($AT174:$AV174,,MATCH($AH$2,$AT$2:$AV$2,0))</f>
        <v>#N/A</v>
      </c>
    </row>
    <row r="175" spans="1:56" outlineLevel="1" x14ac:dyDescent="0.35">
      <c r="A175">
        <v>824</v>
      </c>
      <c r="D175" s="45" t="str">
        <f t="shared" ca="1" si="75"/>
        <v/>
      </c>
      <c r="E175" s="45" t="str">
        <f t="shared" ca="1" si="76"/>
        <v/>
      </c>
      <c r="F175" s="45" t="str">
        <f t="shared" ca="1" si="77"/>
        <v/>
      </c>
      <c r="G175" s="45" t="str">
        <f t="shared" ca="1" si="78"/>
        <v/>
      </c>
      <c r="H175" s="45" t="str">
        <f t="shared" ca="1" si="79"/>
        <v/>
      </c>
      <c r="I175" s="46" t="str">
        <f t="shared" ca="1" si="80"/>
        <v/>
      </c>
      <c r="J175" s="47" t="str">
        <f t="shared" ca="1" si="81"/>
        <v/>
      </c>
      <c r="K175" s="47" t="str">
        <f t="shared" ca="1" si="82"/>
        <v/>
      </c>
      <c r="AJ175">
        <f t="shared" ca="1" si="69"/>
        <v>0</v>
      </c>
      <c r="AL175" t="s">
        <v>1796</v>
      </c>
      <c r="AM175">
        <v>10</v>
      </c>
      <c r="AN175">
        <f t="shared" ca="1" si="70"/>
        <v>1000</v>
      </c>
      <c r="AO175" t="s">
        <v>1126</v>
      </c>
      <c r="AP175" s="21">
        <f ca="1">INDEX(INDIRECT("'"&amp;$AL175&amp;"'!$AA:$AE"),MATCH(Sammanställning!$AO175,INDIRECT("'"&amp;$AL175&amp;"'!$AA:$AA"),0),4)</f>
        <v>0</v>
      </c>
      <c r="AQ175" s="21">
        <f>INDEX(DB!$A:$V,MATCH(Sammanställning!AQ$2&amp;Sammanställning!$AO175,DB!$U:$U,0),16)</f>
        <v>0</v>
      </c>
      <c r="AR175" s="21">
        <f>INDEX(DB!$A:$V,MATCH(Sammanställning!AR$2&amp;Sammanställning!$AO175,DB!$U:$U,0),16)</f>
        <v>0</v>
      </c>
      <c r="AS175" s="21">
        <f>INDEX(DB!$A:$V,MATCH(Sammanställning!AS$2&amp;Sammanställning!$AO175,DB!$U:$U,0),16)</f>
        <v>0</v>
      </c>
      <c r="AT175" s="21">
        <f t="shared" ca="1" si="71"/>
        <v>0</v>
      </c>
      <c r="AU175" s="21">
        <f t="shared" ca="1" si="72"/>
        <v>0</v>
      </c>
      <c r="AV175" s="21">
        <f t="shared" ca="1" si="73"/>
        <v>0</v>
      </c>
      <c r="AW175" t="e">
        <f ca="1">INDEX(DB!$A:$V,MATCH(Sammanställning!$AH$2&amp;Sammanställning!$AO175,DB!$U:$U,0),6)</f>
        <v>#N/A</v>
      </c>
      <c r="AX175" t="e">
        <f ca="1">INDEX(DB!$A:$V,MATCH(Sammanställning!$AH$2&amp;Sammanställning!$AO175,DB!$U:$U,0),7)</f>
        <v>#N/A</v>
      </c>
      <c r="AY175" t="e">
        <f ca="1">INDEX(DB!$A:$V,MATCH(Sammanställning!$AH$2&amp;Sammanställning!$AO175,DB!$U:$U,0),13)</f>
        <v>#N/A</v>
      </c>
      <c r="AZ175" t="e">
        <f ca="1">INDEX(DB!$A:$V,MATCH(Sammanställning!$AH$2&amp;Sammanställning!$AO175,DB!$U:$U,0),14)</f>
        <v>#N/A</v>
      </c>
      <c r="BA175" t="e">
        <f ca="1">INDEX(DB!$A:$V,MATCH(Sammanställning!$AH$2&amp;Sammanställning!$AO175,DB!$U:$U,0),17)</f>
        <v>#N/A</v>
      </c>
      <c r="BB175" s="21">
        <f t="shared" ca="1" si="74"/>
        <v>0</v>
      </c>
      <c r="BC175" s="21" t="e" cm="1">
        <f t="array" aca="1" ref="BC175" ca="1">INDEX($AQ175:$AS175,,MATCH($AH$2,$AQ$2:$AS$2,0))</f>
        <v>#N/A</v>
      </c>
      <c r="BD175" s="21" t="e" cm="1">
        <f t="array" aca="1" ref="BD175" ca="1">INDEX($AT175:$AV175,,MATCH($AH$2,$AT$2:$AV$2,0))</f>
        <v>#N/A</v>
      </c>
    </row>
    <row r="176" spans="1:56" outlineLevel="1" x14ac:dyDescent="0.35">
      <c r="A176">
        <v>825</v>
      </c>
      <c r="D176" s="45" t="str">
        <f t="shared" ca="1" si="75"/>
        <v/>
      </c>
      <c r="E176" s="45" t="str">
        <f t="shared" ca="1" si="76"/>
        <v/>
      </c>
      <c r="F176" s="45" t="str">
        <f t="shared" ca="1" si="77"/>
        <v/>
      </c>
      <c r="G176" s="45" t="str">
        <f t="shared" ca="1" si="78"/>
        <v/>
      </c>
      <c r="H176" s="45" t="str">
        <f t="shared" ca="1" si="79"/>
        <v/>
      </c>
      <c r="I176" s="46" t="str">
        <f t="shared" ca="1" si="80"/>
        <v/>
      </c>
      <c r="J176" s="47" t="str">
        <f t="shared" ca="1" si="81"/>
        <v/>
      </c>
      <c r="K176" s="47" t="str">
        <f t="shared" ca="1" si="82"/>
        <v/>
      </c>
      <c r="AJ176">
        <f t="shared" ca="1" si="69"/>
        <v>0</v>
      </c>
      <c r="AL176" t="s">
        <v>1796</v>
      </c>
      <c r="AM176">
        <v>10</v>
      </c>
      <c r="AN176">
        <f t="shared" ca="1" si="70"/>
        <v>1000</v>
      </c>
      <c r="AO176" t="s">
        <v>1129</v>
      </c>
      <c r="AP176" s="21">
        <f ca="1">INDEX(INDIRECT("'"&amp;$AL176&amp;"'!$AA:$AE"),MATCH(Sammanställning!$AO176,INDIRECT("'"&amp;$AL176&amp;"'!$AA:$AA"),0),4)</f>
        <v>0</v>
      </c>
      <c r="AQ176" s="21">
        <f>INDEX(DB!$A:$V,MATCH(Sammanställning!AQ$2&amp;Sammanställning!$AO176,DB!$U:$U,0),16)</f>
        <v>15703.44027148</v>
      </c>
      <c r="AR176" s="21">
        <f>INDEX(DB!$A:$V,MATCH(Sammanställning!AR$2&amp;Sammanställning!$AO176,DB!$U:$U,0),16)</f>
        <v>16713.243017960001</v>
      </c>
      <c r="AS176" s="21">
        <f>INDEX(DB!$A:$V,MATCH(Sammanställning!AS$2&amp;Sammanställning!$AO176,DB!$U:$U,0),16)</f>
        <v>9833.821868160001</v>
      </c>
      <c r="AT176" s="21">
        <f t="shared" ca="1" si="71"/>
        <v>0</v>
      </c>
      <c r="AU176" s="21">
        <f t="shared" ca="1" si="72"/>
        <v>0</v>
      </c>
      <c r="AV176" s="21">
        <f t="shared" ca="1" si="73"/>
        <v>0</v>
      </c>
      <c r="AW176" t="e">
        <f ca="1">INDEX(DB!$A:$V,MATCH(Sammanställning!$AH$2&amp;Sammanställning!$AO176,DB!$U:$U,0),6)</f>
        <v>#N/A</v>
      </c>
      <c r="AX176" t="e">
        <f ca="1">INDEX(DB!$A:$V,MATCH(Sammanställning!$AH$2&amp;Sammanställning!$AO176,DB!$U:$U,0),7)</f>
        <v>#N/A</v>
      </c>
      <c r="AY176" t="e">
        <f ca="1">INDEX(DB!$A:$V,MATCH(Sammanställning!$AH$2&amp;Sammanställning!$AO176,DB!$U:$U,0),13)</f>
        <v>#N/A</v>
      </c>
      <c r="AZ176" t="e">
        <f ca="1">INDEX(DB!$A:$V,MATCH(Sammanställning!$AH$2&amp;Sammanställning!$AO176,DB!$U:$U,0),14)</f>
        <v>#N/A</v>
      </c>
      <c r="BA176" t="e">
        <f ca="1">INDEX(DB!$A:$V,MATCH(Sammanställning!$AH$2&amp;Sammanställning!$AO176,DB!$U:$U,0),17)</f>
        <v>#N/A</v>
      </c>
      <c r="BB176" s="21">
        <f t="shared" ca="1" si="74"/>
        <v>0</v>
      </c>
      <c r="BC176" s="21" t="e" cm="1">
        <f t="array" aca="1" ref="BC176" ca="1">INDEX($AQ176:$AS176,,MATCH($AH$2,$AQ$2:$AS$2,0))</f>
        <v>#N/A</v>
      </c>
      <c r="BD176" s="21" t="e" cm="1">
        <f t="array" aca="1" ref="BD176" ca="1">INDEX($AT176:$AV176,,MATCH($AH$2,$AT$2:$AV$2,0))</f>
        <v>#N/A</v>
      </c>
    </row>
    <row r="177" spans="1:56" outlineLevel="1" x14ac:dyDescent="0.35">
      <c r="A177">
        <v>826</v>
      </c>
      <c r="D177" s="45" t="str">
        <f t="shared" ca="1" si="75"/>
        <v/>
      </c>
      <c r="E177" s="45" t="str">
        <f t="shared" ca="1" si="76"/>
        <v/>
      </c>
      <c r="F177" s="45" t="str">
        <f t="shared" ca="1" si="77"/>
        <v/>
      </c>
      <c r="G177" s="45" t="str">
        <f t="shared" ca="1" si="78"/>
        <v/>
      </c>
      <c r="H177" s="45" t="str">
        <f t="shared" ca="1" si="79"/>
        <v/>
      </c>
      <c r="I177" s="46" t="str">
        <f t="shared" ca="1" si="80"/>
        <v/>
      </c>
      <c r="J177" s="47" t="str">
        <f t="shared" ca="1" si="81"/>
        <v/>
      </c>
      <c r="K177" s="47" t="str">
        <f t="shared" ca="1" si="82"/>
        <v/>
      </c>
      <c r="AJ177">
        <f t="shared" ca="1" si="69"/>
        <v>0</v>
      </c>
      <c r="AL177" t="s">
        <v>1796</v>
      </c>
      <c r="AM177">
        <v>10</v>
      </c>
      <c r="AN177">
        <f t="shared" ca="1" si="70"/>
        <v>1000</v>
      </c>
      <c r="AO177" t="s">
        <v>1132</v>
      </c>
      <c r="AP177" s="21">
        <f ca="1">INDEX(INDIRECT("'"&amp;$AL177&amp;"'!$AA:$AE"),MATCH(Sammanställning!$AO177,INDIRECT("'"&amp;$AL177&amp;"'!$AA:$AA"),0),4)</f>
        <v>0</v>
      </c>
      <c r="AQ177" s="21">
        <f>INDEX(DB!$A:$V,MATCH(Sammanställning!AQ$2&amp;Sammanställning!$AO177,DB!$U:$U,0),16)</f>
        <v>4139.9673575200004</v>
      </c>
      <c r="AR177" s="21">
        <f>INDEX(DB!$A:$V,MATCH(Sammanställning!AR$2&amp;Sammanställning!$AO177,DB!$U:$U,0),16)</f>
        <v>2452.85789084</v>
      </c>
      <c r="AS177" s="21">
        <f>INDEX(DB!$A:$V,MATCH(Sammanställning!AS$2&amp;Sammanställning!$AO177,DB!$U:$U,0),16)</f>
        <v>656.03593064000006</v>
      </c>
      <c r="AT177" s="21">
        <f t="shared" ca="1" si="71"/>
        <v>0</v>
      </c>
      <c r="AU177" s="21">
        <f t="shared" ca="1" si="72"/>
        <v>0</v>
      </c>
      <c r="AV177" s="21">
        <f t="shared" ca="1" si="73"/>
        <v>0</v>
      </c>
      <c r="AW177" t="e">
        <f ca="1">INDEX(DB!$A:$V,MATCH(Sammanställning!$AH$2&amp;Sammanställning!$AO177,DB!$U:$U,0),6)</f>
        <v>#N/A</v>
      </c>
      <c r="AX177" t="e">
        <f ca="1">INDEX(DB!$A:$V,MATCH(Sammanställning!$AH$2&amp;Sammanställning!$AO177,DB!$U:$U,0),7)</f>
        <v>#N/A</v>
      </c>
      <c r="AY177" t="e">
        <f ca="1">INDEX(DB!$A:$V,MATCH(Sammanställning!$AH$2&amp;Sammanställning!$AO177,DB!$U:$U,0),13)</f>
        <v>#N/A</v>
      </c>
      <c r="AZ177" t="e">
        <f ca="1">INDEX(DB!$A:$V,MATCH(Sammanställning!$AH$2&amp;Sammanställning!$AO177,DB!$U:$U,0),14)</f>
        <v>#N/A</v>
      </c>
      <c r="BA177" t="e">
        <f ca="1">INDEX(DB!$A:$V,MATCH(Sammanställning!$AH$2&amp;Sammanställning!$AO177,DB!$U:$U,0),17)</f>
        <v>#N/A</v>
      </c>
      <c r="BB177" s="21">
        <f t="shared" ca="1" si="74"/>
        <v>0</v>
      </c>
      <c r="BC177" s="21" t="e" cm="1">
        <f t="array" aca="1" ref="BC177" ca="1">INDEX($AQ177:$AS177,,MATCH($AH$2,$AQ$2:$AS$2,0))</f>
        <v>#N/A</v>
      </c>
      <c r="BD177" s="21" t="e" cm="1">
        <f t="array" aca="1" ref="BD177" ca="1">INDEX($AT177:$AV177,,MATCH($AH$2,$AT$2:$AV$2,0))</f>
        <v>#N/A</v>
      </c>
    </row>
    <row r="178" spans="1:56" ht="15" thickBot="1" x14ac:dyDescent="0.4">
      <c r="A178" t="s">
        <v>1803</v>
      </c>
      <c r="D178" s="51" t="s">
        <v>1815</v>
      </c>
      <c r="E178" s="51"/>
      <c r="F178" s="51"/>
      <c r="G178" s="51"/>
      <c r="H178" s="51"/>
      <c r="I178" s="52"/>
      <c r="J178" s="53"/>
      <c r="K178" s="52">
        <f ca="1">SUM(K152:K177)</f>
        <v>0</v>
      </c>
      <c r="AJ178">
        <f t="shared" ca="1" si="69"/>
        <v>0</v>
      </c>
      <c r="AL178" t="s">
        <v>1796</v>
      </c>
      <c r="AM178">
        <v>10</v>
      </c>
      <c r="AN178">
        <f t="shared" ca="1" si="70"/>
        <v>1000</v>
      </c>
      <c r="AO178" t="s">
        <v>1135</v>
      </c>
      <c r="AP178" s="21">
        <f ca="1">INDEX(INDIRECT("'"&amp;$AL178&amp;"'!$AA:$AE"),MATCH(Sammanställning!$AO178,INDIRECT("'"&amp;$AL178&amp;"'!$AA:$AA"),0),4)</f>
        <v>0</v>
      </c>
      <c r="AQ178" s="21">
        <f>INDEX(DB!$A:$V,MATCH(Sammanställning!AQ$2&amp;Sammanställning!$AO178,DB!$U:$U,0),16)</f>
        <v>0</v>
      </c>
      <c r="AR178" s="21">
        <f>INDEX(DB!$A:$V,MATCH(Sammanställning!AR$2&amp;Sammanställning!$AO178,DB!$U:$U,0),16)</f>
        <v>0</v>
      </c>
      <c r="AS178" s="21">
        <f>INDEX(DB!$A:$V,MATCH(Sammanställning!AS$2&amp;Sammanställning!$AO178,DB!$U:$U,0),16)</f>
        <v>0</v>
      </c>
      <c r="AT178" s="21">
        <f t="shared" ca="1" si="71"/>
        <v>0</v>
      </c>
      <c r="AU178" s="21">
        <f t="shared" ca="1" si="72"/>
        <v>0</v>
      </c>
      <c r="AV178" s="21">
        <f t="shared" ca="1" si="73"/>
        <v>0</v>
      </c>
      <c r="AW178" t="e">
        <f ca="1">INDEX(DB!$A:$V,MATCH(Sammanställning!$AH$2&amp;Sammanställning!$AO178,DB!$U:$U,0),6)</f>
        <v>#N/A</v>
      </c>
      <c r="AX178" t="e">
        <f ca="1">INDEX(DB!$A:$V,MATCH(Sammanställning!$AH$2&amp;Sammanställning!$AO178,DB!$U:$U,0),7)</f>
        <v>#N/A</v>
      </c>
      <c r="AY178" t="e">
        <f ca="1">INDEX(DB!$A:$V,MATCH(Sammanställning!$AH$2&amp;Sammanställning!$AO178,DB!$U:$U,0),13)</f>
        <v>#N/A</v>
      </c>
      <c r="AZ178" t="e">
        <f ca="1">INDEX(DB!$A:$V,MATCH(Sammanställning!$AH$2&amp;Sammanställning!$AO178,DB!$U:$U,0),14)</f>
        <v>#N/A</v>
      </c>
      <c r="BA178" t="e">
        <f ca="1">INDEX(DB!$A:$V,MATCH(Sammanställning!$AH$2&amp;Sammanställning!$AO178,DB!$U:$U,0),17)</f>
        <v>#N/A</v>
      </c>
      <c r="BB178" s="21">
        <f t="shared" ca="1" si="74"/>
        <v>0</v>
      </c>
      <c r="BC178" s="21" t="e" cm="1">
        <f t="array" aca="1" ref="BC178" ca="1">INDEX($AQ178:$AS178,,MATCH($AH$2,$AQ$2:$AS$2,0))</f>
        <v>#N/A</v>
      </c>
      <c r="BD178" s="21" t="e" cm="1">
        <f t="array" aca="1" ref="BD178" ca="1">INDEX($AT178:$AV178,,MATCH($AH$2,$AT$2:$AV$2,0))</f>
        <v>#N/A</v>
      </c>
    </row>
    <row r="179" spans="1:56" ht="15" thickTop="1" x14ac:dyDescent="0.35">
      <c r="AJ179">
        <f t="shared" ca="1" si="69"/>
        <v>0</v>
      </c>
      <c r="AL179" t="s">
        <v>1796</v>
      </c>
      <c r="AM179">
        <v>10</v>
      </c>
      <c r="AN179">
        <f t="shared" ca="1" si="70"/>
        <v>1000</v>
      </c>
      <c r="AO179" t="s">
        <v>1138</v>
      </c>
      <c r="AP179" s="21">
        <f ca="1">INDEX(INDIRECT("'"&amp;$AL179&amp;"'!$AA:$AE"),MATCH(Sammanställning!$AO179,INDIRECT("'"&amp;$AL179&amp;"'!$AA:$AA"),0),4)</f>
        <v>0</v>
      </c>
      <c r="AQ179" s="21">
        <f>INDEX(DB!$A:$V,MATCH(Sammanställning!AQ$2&amp;Sammanställning!$AO179,DB!$U:$U,0),16)</f>
        <v>0</v>
      </c>
      <c r="AR179" s="21">
        <f>INDEX(DB!$A:$V,MATCH(Sammanställning!AR$2&amp;Sammanställning!$AO179,DB!$U:$U,0),16)</f>
        <v>0</v>
      </c>
      <c r="AS179" s="21">
        <f>INDEX(DB!$A:$V,MATCH(Sammanställning!AS$2&amp;Sammanställning!$AO179,DB!$U:$U,0),16)</f>
        <v>0</v>
      </c>
      <c r="AT179" s="21">
        <f t="shared" ca="1" si="71"/>
        <v>0</v>
      </c>
      <c r="AU179" s="21">
        <f t="shared" ca="1" si="72"/>
        <v>0</v>
      </c>
      <c r="AV179" s="21">
        <f t="shared" ca="1" si="73"/>
        <v>0</v>
      </c>
      <c r="AW179" t="e">
        <f ca="1">INDEX(DB!$A:$V,MATCH(Sammanställning!$AH$2&amp;Sammanställning!$AO179,DB!$U:$U,0),6)</f>
        <v>#N/A</v>
      </c>
      <c r="AX179" t="e">
        <f ca="1">INDEX(DB!$A:$V,MATCH(Sammanställning!$AH$2&amp;Sammanställning!$AO179,DB!$U:$U,0),7)</f>
        <v>#N/A</v>
      </c>
      <c r="AY179" t="e">
        <f ca="1">INDEX(DB!$A:$V,MATCH(Sammanställning!$AH$2&amp;Sammanställning!$AO179,DB!$U:$U,0),13)</f>
        <v>#N/A</v>
      </c>
      <c r="AZ179" t="e">
        <f ca="1">INDEX(DB!$A:$V,MATCH(Sammanställning!$AH$2&amp;Sammanställning!$AO179,DB!$U:$U,0),14)</f>
        <v>#N/A</v>
      </c>
      <c r="BA179" t="e">
        <f ca="1">INDEX(DB!$A:$V,MATCH(Sammanställning!$AH$2&amp;Sammanställning!$AO179,DB!$U:$U,0),17)</f>
        <v>#N/A</v>
      </c>
      <c r="BB179" s="21">
        <f t="shared" ca="1" si="74"/>
        <v>0</v>
      </c>
      <c r="BC179" s="21" t="e" cm="1">
        <f t="array" aca="1" ref="BC179" ca="1">INDEX($AQ179:$AS179,,MATCH($AH$2,$AQ$2:$AS$2,0))</f>
        <v>#N/A</v>
      </c>
      <c r="BD179" s="21" t="e" cm="1">
        <f t="array" aca="1" ref="BD179" ca="1">INDEX($AT179:$AV179,,MATCH($AH$2,$AT$2:$AV$2,0))</f>
        <v>#N/A</v>
      </c>
    </row>
    <row r="180" spans="1:56" ht="18.5" x14ac:dyDescent="0.35">
      <c r="D180" s="42" t="s">
        <v>1795</v>
      </c>
      <c r="AJ180">
        <f t="shared" ca="1" si="69"/>
        <v>0</v>
      </c>
      <c r="AL180" t="s">
        <v>1796</v>
      </c>
      <c r="AM180">
        <v>10</v>
      </c>
      <c r="AN180">
        <f t="shared" ca="1" si="70"/>
        <v>1000</v>
      </c>
      <c r="AO180" t="s">
        <v>1141</v>
      </c>
      <c r="AP180" s="21">
        <f ca="1">INDEX(INDIRECT("'"&amp;$AL180&amp;"'!$AA:$AE"),MATCH(Sammanställning!$AO180,INDIRECT("'"&amp;$AL180&amp;"'!$AA:$AA"),0),4)</f>
        <v>0</v>
      </c>
      <c r="AQ180" s="21">
        <f>INDEX(DB!$A:$V,MATCH(Sammanställning!AQ$2&amp;Sammanställning!$AO180,DB!$U:$U,0),16)</f>
        <v>5210.2239269599995</v>
      </c>
      <c r="AR180" s="21">
        <f>INDEX(DB!$A:$V,MATCH(Sammanställning!AR$2&amp;Sammanställning!$AO180,DB!$U:$U,0),16)</f>
        <v>8713.1871129200008</v>
      </c>
      <c r="AS180" s="21">
        <f>INDEX(DB!$A:$V,MATCH(Sammanställning!AS$2&amp;Sammanställning!$AO180,DB!$U:$U,0),16)</f>
        <v>5341.207210040001</v>
      </c>
      <c r="AT180" s="21">
        <f t="shared" ca="1" si="71"/>
        <v>0</v>
      </c>
      <c r="AU180" s="21">
        <f t="shared" ca="1" si="72"/>
        <v>0</v>
      </c>
      <c r="AV180" s="21">
        <f t="shared" ca="1" si="73"/>
        <v>0</v>
      </c>
      <c r="AW180" t="e">
        <f ca="1">INDEX(DB!$A:$V,MATCH(Sammanställning!$AH$2&amp;Sammanställning!$AO180,DB!$U:$U,0),6)</f>
        <v>#N/A</v>
      </c>
      <c r="AX180" t="e">
        <f ca="1">INDEX(DB!$A:$V,MATCH(Sammanställning!$AH$2&amp;Sammanställning!$AO180,DB!$U:$U,0),7)</f>
        <v>#N/A</v>
      </c>
      <c r="AY180" t="e">
        <f ca="1">INDEX(DB!$A:$V,MATCH(Sammanställning!$AH$2&amp;Sammanställning!$AO180,DB!$U:$U,0),13)</f>
        <v>#N/A</v>
      </c>
      <c r="AZ180" t="e">
        <f ca="1">INDEX(DB!$A:$V,MATCH(Sammanställning!$AH$2&amp;Sammanställning!$AO180,DB!$U:$U,0),14)</f>
        <v>#N/A</v>
      </c>
      <c r="BA180" t="e">
        <f ca="1">INDEX(DB!$A:$V,MATCH(Sammanställning!$AH$2&amp;Sammanställning!$AO180,DB!$U:$U,0),17)</f>
        <v>#N/A</v>
      </c>
      <c r="BB180" s="21">
        <f t="shared" ca="1" si="74"/>
        <v>0</v>
      </c>
      <c r="BC180" s="21" t="e" cm="1">
        <f t="array" aca="1" ref="BC180" ca="1">INDEX($AQ180:$AS180,,MATCH($AH$2,$AQ$2:$AS$2,0))</f>
        <v>#N/A</v>
      </c>
      <c r="BD180" s="21" t="e" cm="1">
        <f t="array" aca="1" ref="BD180" ca="1">INDEX($AT180:$AV180,,MATCH($AH$2,$AT$2:$AV$2,0))</f>
        <v>#N/A</v>
      </c>
    </row>
    <row r="181" spans="1:56" x14ac:dyDescent="0.35">
      <c r="D181" s="35" t="s">
        <v>27</v>
      </c>
      <c r="E181" s="35" t="s">
        <v>1808</v>
      </c>
      <c r="F181" s="35" t="s">
        <v>1809</v>
      </c>
      <c r="G181" s="35" t="s">
        <v>26</v>
      </c>
      <c r="H181" s="35" t="s">
        <v>28</v>
      </c>
      <c r="I181" s="43" t="s">
        <v>3</v>
      </c>
      <c r="J181" s="44" t="s">
        <v>37</v>
      </c>
      <c r="K181" s="43" t="s">
        <v>1810</v>
      </c>
      <c r="AJ181">
        <f t="shared" ca="1" si="69"/>
        <v>0</v>
      </c>
      <c r="AL181" t="s">
        <v>1796</v>
      </c>
      <c r="AM181">
        <v>10</v>
      </c>
      <c r="AN181">
        <f t="shared" ca="1" si="70"/>
        <v>1000</v>
      </c>
      <c r="AO181" t="s">
        <v>1144</v>
      </c>
      <c r="AP181" s="21">
        <f ca="1">INDEX(INDIRECT("'"&amp;$AL181&amp;"'!$AA:$AE"),MATCH(Sammanställning!$AO181,INDIRECT("'"&amp;$AL181&amp;"'!$AA:$AA"),0),4)</f>
        <v>0</v>
      </c>
      <c r="AQ181" s="21">
        <f>INDEX(DB!$A:$V,MATCH(Sammanställning!AQ$2&amp;Sammanställning!$AO181,DB!$U:$U,0),16)</f>
        <v>3502.9631859599999</v>
      </c>
      <c r="AR181" s="21">
        <f>INDEX(DB!$A:$V,MATCH(Sammanställning!AR$2&amp;Sammanställning!$AO181,DB!$U:$U,0),16)</f>
        <v>5064.6869457599996</v>
      </c>
      <c r="AS181" s="21">
        <f>INDEX(DB!$A:$V,MATCH(Sammanställning!AS$2&amp;Sammanställning!$AO181,DB!$U:$U,0),16)</f>
        <v>2686.8365760000002</v>
      </c>
      <c r="AT181" s="21">
        <f t="shared" ca="1" si="71"/>
        <v>0</v>
      </c>
      <c r="AU181" s="21">
        <f t="shared" ca="1" si="72"/>
        <v>0</v>
      </c>
      <c r="AV181" s="21">
        <f t="shared" ca="1" si="73"/>
        <v>0</v>
      </c>
      <c r="AW181" t="e">
        <f ca="1">INDEX(DB!$A:$V,MATCH(Sammanställning!$AH$2&amp;Sammanställning!$AO181,DB!$U:$U,0),6)</f>
        <v>#N/A</v>
      </c>
      <c r="AX181" t="e">
        <f ca="1">INDEX(DB!$A:$V,MATCH(Sammanställning!$AH$2&amp;Sammanställning!$AO181,DB!$U:$U,0),7)</f>
        <v>#N/A</v>
      </c>
      <c r="AY181" t="e">
        <f ca="1">INDEX(DB!$A:$V,MATCH(Sammanställning!$AH$2&amp;Sammanställning!$AO181,DB!$U:$U,0),13)</f>
        <v>#N/A</v>
      </c>
      <c r="AZ181" t="e">
        <f ca="1">INDEX(DB!$A:$V,MATCH(Sammanställning!$AH$2&amp;Sammanställning!$AO181,DB!$U:$U,0),14)</f>
        <v>#N/A</v>
      </c>
      <c r="BA181" t="e">
        <f ca="1">INDEX(DB!$A:$V,MATCH(Sammanställning!$AH$2&amp;Sammanställning!$AO181,DB!$U:$U,0),17)</f>
        <v>#N/A</v>
      </c>
      <c r="BB181" s="21">
        <f t="shared" ca="1" si="74"/>
        <v>0</v>
      </c>
      <c r="BC181" s="21" t="e" cm="1">
        <f t="array" aca="1" ref="BC181" ca="1">INDEX($AQ181:$AS181,,MATCH($AH$2,$AQ$2:$AS$2,0))</f>
        <v>#N/A</v>
      </c>
      <c r="BD181" s="21" t="e" cm="1">
        <f t="array" aca="1" ref="BD181" ca="1">INDEX($AT181:$AV181,,MATCH($AH$2,$AT$2:$AV$2,0))</f>
        <v>#N/A</v>
      </c>
    </row>
    <row r="182" spans="1:56" outlineLevel="1" x14ac:dyDescent="0.35">
      <c r="A182">
        <v>901</v>
      </c>
      <c r="D182" s="45" t="str">
        <f t="shared" ref="D182:D205" ca="1" si="83">IFERROR(INDEX($AK:$BD,MATCH($A182,$AN:$AN,0),13),"")</f>
        <v/>
      </c>
      <c r="E182" s="45" t="str">
        <f t="shared" ref="E182:E205" ca="1" si="84">IFERROR(INDEX($AK:$BD,MATCH($A182,$AN:$AN,0),14),"")</f>
        <v/>
      </c>
      <c r="F182" s="45" t="str">
        <f t="shared" ref="F182:F205" ca="1" si="85">IFERROR(INDEX($AK:$BD,MATCH($A182,$AN:$AN,0),15),"")</f>
        <v/>
      </c>
      <c r="G182" s="45" t="str">
        <f t="shared" ref="G182:G205" ca="1" si="86">IFERROR(INDEX($AK:$BD,MATCH($A182,$AN:$AN,0),16),"")</f>
        <v/>
      </c>
      <c r="H182" s="45" t="str">
        <f t="shared" ref="H182:H205" ca="1" si="87">IFERROR(INDEX($AK:$BD,MATCH($A182,$AN:$AN,0),17),"")</f>
        <v/>
      </c>
      <c r="I182" s="46" t="str">
        <f t="shared" ref="I182:I205" ca="1" si="88">IFERROR(INDEX($AK:$BD,MATCH($A182,$AN:$AN,0),18),"")</f>
        <v/>
      </c>
      <c r="J182" s="47" t="str">
        <f t="shared" ref="J182:J205" ca="1" si="89">IFERROR(INDEX($AK:$BD,MATCH($A182,$AN:$AN,0),19),"")</f>
        <v/>
      </c>
      <c r="K182" s="47" t="str">
        <f t="shared" ref="K182:K205" ca="1" si="90">IFERROR(INDEX($AK:$BD,MATCH($A182,$AN:$AN,0),20),"")</f>
        <v/>
      </c>
      <c r="AJ182">
        <f t="shared" ca="1" si="69"/>
        <v>0</v>
      </c>
      <c r="AL182" t="s">
        <v>1796</v>
      </c>
      <c r="AM182">
        <v>10</v>
      </c>
      <c r="AN182">
        <f t="shared" ca="1" si="70"/>
        <v>1000</v>
      </c>
      <c r="AO182" t="s">
        <v>1148</v>
      </c>
      <c r="AP182" s="21">
        <f ca="1">INDEX(INDIRECT("'"&amp;$AL182&amp;"'!$AA:$AE"),MATCH(Sammanställning!$AO182,INDIRECT("'"&amp;$AL182&amp;"'!$AA:$AA"),0),4)</f>
        <v>0</v>
      </c>
      <c r="AQ182" s="21">
        <f>INDEX(DB!$A:$V,MATCH(Sammanställning!AQ$2&amp;Sammanställning!$AO182,DB!$U:$U,0),16)</f>
        <v>1427.3819310000001</v>
      </c>
      <c r="AR182" s="21">
        <f>INDEX(DB!$A:$V,MATCH(Sammanställning!AR$2&amp;Sammanställning!$AO182,DB!$U:$U,0),16)</f>
        <v>671.70914400000004</v>
      </c>
      <c r="AS182" s="21">
        <f>INDEX(DB!$A:$V,MATCH(Sammanställning!AS$2&amp;Sammanställning!$AO182,DB!$U:$U,0),16)</f>
        <v>3582.4487680000002</v>
      </c>
      <c r="AT182" s="21">
        <f t="shared" ca="1" si="71"/>
        <v>0</v>
      </c>
      <c r="AU182" s="21">
        <f t="shared" ca="1" si="72"/>
        <v>0</v>
      </c>
      <c r="AV182" s="21">
        <f t="shared" ca="1" si="73"/>
        <v>0</v>
      </c>
      <c r="AW182" t="e">
        <f ca="1">INDEX(DB!$A:$V,MATCH(Sammanställning!$AH$2&amp;Sammanställning!$AO182,DB!$U:$U,0),6)</f>
        <v>#N/A</v>
      </c>
      <c r="AX182" t="e">
        <f ca="1">INDEX(DB!$A:$V,MATCH(Sammanställning!$AH$2&amp;Sammanställning!$AO182,DB!$U:$U,0),7)</f>
        <v>#N/A</v>
      </c>
      <c r="AY182" t="e">
        <f ca="1">INDEX(DB!$A:$V,MATCH(Sammanställning!$AH$2&amp;Sammanställning!$AO182,DB!$U:$U,0),13)</f>
        <v>#N/A</v>
      </c>
      <c r="AZ182" t="e">
        <f ca="1">INDEX(DB!$A:$V,MATCH(Sammanställning!$AH$2&amp;Sammanställning!$AO182,DB!$U:$U,0),14)</f>
        <v>#N/A</v>
      </c>
      <c r="BA182" t="e">
        <f ca="1">INDEX(DB!$A:$V,MATCH(Sammanställning!$AH$2&amp;Sammanställning!$AO182,DB!$U:$U,0),17)</f>
        <v>#N/A</v>
      </c>
      <c r="BB182" s="21">
        <f t="shared" ca="1" si="74"/>
        <v>0</v>
      </c>
      <c r="BC182" s="21" t="e" cm="1">
        <f t="array" aca="1" ref="BC182" ca="1">INDEX($AQ182:$AS182,,MATCH($AH$2,$AQ$2:$AS$2,0))</f>
        <v>#N/A</v>
      </c>
      <c r="BD182" s="21" t="e" cm="1">
        <f t="array" aca="1" ref="BD182" ca="1">INDEX($AT182:$AV182,,MATCH($AH$2,$AT$2:$AV$2,0))</f>
        <v>#N/A</v>
      </c>
    </row>
    <row r="183" spans="1:56" outlineLevel="1" x14ac:dyDescent="0.35">
      <c r="A183">
        <v>902</v>
      </c>
      <c r="D183" s="45" t="str">
        <f t="shared" ca="1" si="83"/>
        <v/>
      </c>
      <c r="E183" s="45" t="str">
        <f t="shared" ca="1" si="84"/>
        <v/>
      </c>
      <c r="F183" s="45" t="str">
        <f t="shared" ca="1" si="85"/>
        <v/>
      </c>
      <c r="G183" s="45" t="str">
        <f t="shared" ca="1" si="86"/>
        <v/>
      </c>
      <c r="H183" s="45" t="str">
        <f t="shared" ca="1" si="87"/>
        <v/>
      </c>
      <c r="I183" s="46" t="str">
        <f t="shared" ca="1" si="88"/>
        <v/>
      </c>
      <c r="J183" s="47" t="str">
        <f t="shared" ca="1" si="89"/>
        <v/>
      </c>
      <c r="K183" s="47" t="str">
        <f t="shared" ca="1" si="90"/>
        <v/>
      </c>
      <c r="AJ183">
        <f t="shared" ca="1" si="69"/>
        <v>0</v>
      </c>
      <c r="AL183" t="s">
        <v>1796</v>
      </c>
      <c r="AM183">
        <v>10</v>
      </c>
      <c r="AN183">
        <f t="shared" ca="1" si="70"/>
        <v>1000</v>
      </c>
      <c r="AO183" t="s">
        <v>22</v>
      </c>
      <c r="AP183" s="21">
        <f ca="1">INDEX(INDIRECT("'"&amp;$AL183&amp;"'!$AA:$AE"),MATCH(Sammanställning!$AO183,INDIRECT("'"&amp;$AL183&amp;"'!$AA:$AA"),0),4)</f>
        <v>0</v>
      </c>
      <c r="AQ183" s="21">
        <f>INDEX(DB!$A:$V,MATCH(Sammanställning!AQ$2&amp;Sammanställning!$AO183,DB!$U:$U,0),16)</f>
        <v>55.975762000000003</v>
      </c>
      <c r="AR183" s="21">
        <f>INDEX(DB!$A:$V,MATCH(Sammanställning!AR$2&amp;Sammanställning!$AO183,DB!$U:$U,0),16)</f>
        <v>22.390304800000003</v>
      </c>
      <c r="AS183" s="21">
        <f>INDEX(DB!$A:$V,MATCH(Sammanställning!AS$2&amp;Sammanställning!$AO183,DB!$U:$U,0),16)</f>
        <v>1.1195152400000001E-3</v>
      </c>
      <c r="AT183" s="21">
        <f t="shared" ca="1" si="71"/>
        <v>0</v>
      </c>
      <c r="AU183" s="21">
        <f t="shared" ca="1" si="72"/>
        <v>0</v>
      </c>
      <c r="AV183" s="21">
        <f t="shared" ca="1" si="73"/>
        <v>0</v>
      </c>
      <c r="AW183" t="e">
        <f ca="1">INDEX(DB!$A:$V,MATCH(Sammanställning!$AH$2&amp;Sammanställning!$AO183,DB!$U:$U,0),6)</f>
        <v>#N/A</v>
      </c>
      <c r="AX183" t="e">
        <f ca="1">INDEX(DB!$A:$V,MATCH(Sammanställning!$AH$2&amp;Sammanställning!$AO183,DB!$U:$U,0),7)</f>
        <v>#N/A</v>
      </c>
      <c r="AY183" t="e">
        <f ca="1">INDEX(DB!$A:$V,MATCH(Sammanställning!$AH$2&amp;Sammanställning!$AO183,DB!$U:$U,0),13)</f>
        <v>#N/A</v>
      </c>
      <c r="AZ183" t="e">
        <f ca="1">INDEX(DB!$A:$V,MATCH(Sammanställning!$AH$2&amp;Sammanställning!$AO183,DB!$U:$U,0),14)</f>
        <v>#N/A</v>
      </c>
      <c r="BA183" t="e">
        <f ca="1">INDEX(DB!$A:$V,MATCH(Sammanställning!$AH$2&amp;Sammanställning!$AO183,DB!$U:$U,0),17)</f>
        <v>#N/A</v>
      </c>
      <c r="BB183" s="21">
        <f t="shared" ca="1" si="74"/>
        <v>0</v>
      </c>
      <c r="BC183" s="21" t="e" cm="1">
        <f t="array" aca="1" ref="BC183" ca="1">INDEX($AQ183:$AS183,,MATCH($AH$2,$AQ$2:$AS$2,0))</f>
        <v>#N/A</v>
      </c>
      <c r="BD183" s="21" t="e" cm="1">
        <f t="array" aca="1" ref="BD183" ca="1">INDEX($AT183:$AV183,,MATCH($AH$2,$AT$2:$AV$2,0))</f>
        <v>#N/A</v>
      </c>
    </row>
    <row r="184" spans="1:56" outlineLevel="1" x14ac:dyDescent="0.35">
      <c r="A184">
        <v>903</v>
      </c>
      <c r="D184" s="45" t="str">
        <f t="shared" ca="1" si="83"/>
        <v/>
      </c>
      <c r="E184" s="45" t="str">
        <f t="shared" ca="1" si="84"/>
        <v/>
      </c>
      <c r="F184" s="45" t="str">
        <f t="shared" ca="1" si="85"/>
        <v/>
      </c>
      <c r="G184" s="45" t="str">
        <f t="shared" ca="1" si="86"/>
        <v/>
      </c>
      <c r="H184" s="45" t="str">
        <f t="shared" ca="1" si="87"/>
        <v/>
      </c>
      <c r="I184" s="46" t="str">
        <f t="shared" ca="1" si="88"/>
        <v/>
      </c>
      <c r="J184" s="47" t="str">
        <f t="shared" ca="1" si="89"/>
        <v/>
      </c>
      <c r="K184" s="47" t="str">
        <f t="shared" ca="1" si="90"/>
        <v/>
      </c>
      <c r="AJ184">
        <f t="shared" ca="1" si="69"/>
        <v>0</v>
      </c>
      <c r="AK184" t="s">
        <v>1781</v>
      </c>
      <c r="AL184" t="s">
        <v>1797</v>
      </c>
      <c r="AM184">
        <v>11</v>
      </c>
      <c r="AN184">
        <f t="shared" ca="1" si="70"/>
        <v>1100</v>
      </c>
      <c r="AO184" t="s">
        <v>1206</v>
      </c>
      <c r="AP184" s="21">
        <f ca="1">INDEX(INDIRECT("'"&amp;$AL184&amp;"'!$AA:$AE"),MATCH(Sammanställning!$AO184,INDIRECT("'"&amp;$AL184&amp;"'!$AA:$AA"),0),4)</f>
        <v>0</v>
      </c>
      <c r="AQ184" s="21">
        <f>INDEX(DB!$A:$V,MATCH(Sammanställning!AQ$2&amp;Sammanställning!$AO184,DB!$U:$U,0),16)</f>
        <v>2129.3179864799999</v>
      </c>
      <c r="AR184" s="21">
        <f>INDEX(DB!$A:$V,MATCH(Sammanställning!AR$2&amp;Sammanställning!$AO184,DB!$U:$U,0),16)</f>
        <v>3358.5457200000001</v>
      </c>
      <c r="AS184" s="21">
        <f>INDEX(DB!$A:$V,MATCH(Sammanställning!AS$2&amp;Sammanställning!$AO184,DB!$U:$U,0),16)</f>
        <v>3246.594196</v>
      </c>
      <c r="AT184" s="21">
        <f t="shared" ca="1" si="71"/>
        <v>0</v>
      </c>
      <c r="AU184" s="21">
        <f t="shared" ca="1" si="72"/>
        <v>0</v>
      </c>
      <c r="AV184" s="21">
        <f t="shared" ca="1" si="73"/>
        <v>0</v>
      </c>
      <c r="AW184" t="e">
        <f ca="1">INDEX(DB!$A:$V,MATCH(Sammanställning!$AH$2&amp;Sammanställning!$AO184,DB!$U:$U,0),6)</f>
        <v>#N/A</v>
      </c>
      <c r="AX184" t="e">
        <f ca="1">INDEX(DB!$A:$V,MATCH(Sammanställning!$AH$2&amp;Sammanställning!$AO184,DB!$U:$U,0),7)</f>
        <v>#N/A</v>
      </c>
      <c r="AY184" t="e">
        <f ca="1">INDEX(DB!$A:$V,MATCH(Sammanställning!$AH$2&amp;Sammanställning!$AO184,DB!$U:$U,0),13)</f>
        <v>#N/A</v>
      </c>
      <c r="AZ184" t="e">
        <f ca="1">INDEX(DB!$A:$V,MATCH(Sammanställning!$AH$2&amp;Sammanställning!$AO184,DB!$U:$U,0),14)</f>
        <v>#N/A</v>
      </c>
      <c r="BA184" t="e">
        <f ca="1">INDEX(DB!$A:$V,MATCH(Sammanställning!$AH$2&amp;Sammanställning!$AO184,DB!$U:$U,0),17)</f>
        <v>#N/A</v>
      </c>
      <c r="BB184" s="21">
        <f t="shared" ca="1" si="74"/>
        <v>0</v>
      </c>
      <c r="BC184" s="21" t="e" cm="1">
        <f t="array" aca="1" ref="BC184" ca="1">INDEX($AQ184:$AS184,,MATCH($AH$2,$AQ$2:$AS$2,0))</f>
        <v>#N/A</v>
      </c>
      <c r="BD184" s="21" t="e" cm="1">
        <f t="array" aca="1" ref="BD184" ca="1">INDEX($AT184:$AV184,,MATCH($AH$2,$AT$2:$AV$2,0))</f>
        <v>#N/A</v>
      </c>
    </row>
    <row r="185" spans="1:56" outlineLevel="1" x14ac:dyDescent="0.35">
      <c r="A185">
        <v>904</v>
      </c>
      <c r="D185" s="45" t="str">
        <f t="shared" ca="1" si="83"/>
        <v/>
      </c>
      <c r="E185" s="45" t="str">
        <f t="shared" ca="1" si="84"/>
        <v/>
      </c>
      <c r="F185" s="45" t="str">
        <f t="shared" ca="1" si="85"/>
        <v/>
      </c>
      <c r="G185" s="45" t="str">
        <f t="shared" ca="1" si="86"/>
        <v/>
      </c>
      <c r="H185" s="45" t="str">
        <f t="shared" ca="1" si="87"/>
        <v/>
      </c>
      <c r="I185" s="46" t="str">
        <f t="shared" ca="1" si="88"/>
        <v/>
      </c>
      <c r="J185" s="47" t="str">
        <f t="shared" ca="1" si="89"/>
        <v/>
      </c>
      <c r="K185" s="47" t="str">
        <f t="shared" ca="1" si="90"/>
        <v/>
      </c>
      <c r="AJ185">
        <f t="shared" ca="1" si="69"/>
        <v>0</v>
      </c>
      <c r="AL185" t="s">
        <v>1797</v>
      </c>
      <c r="AM185">
        <v>11</v>
      </c>
      <c r="AN185">
        <f t="shared" ca="1" si="70"/>
        <v>1100</v>
      </c>
      <c r="AO185" t="s">
        <v>1212</v>
      </c>
      <c r="AP185" s="21">
        <f ca="1">INDEX(INDIRECT("'"&amp;$AL185&amp;"'!$AA:$AE"),MATCH(Sammanställning!$AO185,INDIRECT("'"&amp;$AL185&amp;"'!$AA:$AA"),0),4)</f>
        <v>0</v>
      </c>
      <c r="AQ185" s="21">
        <f>INDEX(DB!$A:$V,MATCH(Sammanställning!AQ$2&amp;Sammanställning!$AO185,DB!$U:$U,0),16)</f>
        <v>0.18472001460000001</v>
      </c>
      <c r="AR185" s="21">
        <f>INDEX(DB!$A:$V,MATCH(Sammanställning!AR$2&amp;Sammanställning!$AO185,DB!$U:$U,0),16)</f>
        <v>0.11195152400000001</v>
      </c>
      <c r="AS185" s="21">
        <f>INDEX(DB!$A:$V,MATCH(Sammanställning!AS$2&amp;Sammanställning!$AO185,DB!$U:$U,0),16)</f>
        <v>0.1455369812</v>
      </c>
      <c r="AT185" s="21">
        <f t="shared" ca="1" si="71"/>
        <v>0</v>
      </c>
      <c r="AU185" s="21">
        <f t="shared" ca="1" si="72"/>
        <v>0</v>
      </c>
      <c r="AV185" s="21">
        <f t="shared" ca="1" si="73"/>
        <v>0</v>
      </c>
      <c r="AW185" t="e">
        <f ca="1">INDEX(DB!$A:$V,MATCH(Sammanställning!$AH$2&amp;Sammanställning!$AO185,DB!$U:$U,0),6)</f>
        <v>#N/A</v>
      </c>
      <c r="AX185" t="e">
        <f ca="1">INDEX(DB!$A:$V,MATCH(Sammanställning!$AH$2&amp;Sammanställning!$AO185,DB!$U:$U,0),7)</f>
        <v>#N/A</v>
      </c>
      <c r="AY185" t="e">
        <f ca="1">INDEX(DB!$A:$V,MATCH(Sammanställning!$AH$2&amp;Sammanställning!$AO185,DB!$U:$U,0),13)</f>
        <v>#N/A</v>
      </c>
      <c r="AZ185" t="e">
        <f ca="1">INDEX(DB!$A:$V,MATCH(Sammanställning!$AH$2&amp;Sammanställning!$AO185,DB!$U:$U,0),14)</f>
        <v>#N/A</v>
      </c>
      <c r="BA185" t="e">
        <f ca="1">INDEX(DB!$A:$V,MATCH(Sammanställning!$AH$2&amp;Sammanställning!$AO185,DB!$U:$U,0),17)</f>
        <v>#N/A</v>
      </c>
      <c r="BB185" s="21">
        <f t="shared" ca="1" si="74"/>
        <v>0</v>
      </c>
      <c r="BC185" s="21" t="e" cm="1">
        <f t="array" aca="1" ref="BC185" ca="1">INDEX($AQ185:$AS185,,MATCH($AH$2,$AQ$2:$AS$2,0))</f>
        <v>#N/A</v>
      </c>
      <c r="BD185" s="21" t="e" cm="1">
        <f t="array" aca="1" ref="BD185" ca="1">INDEX($AT185:$AV185,,MATCH($AH$2,$AT$2:$AV$2,0))</f>
        <v>#N/A</v>
      </c>
    </row>
    <row r="186" spans="1:56" outlineLevel="1" x14ac:dyDescent="0.35">
      <c r="A186">
        <v>905</v>
      </c>
      <c r="D186" s="45" t="str">
        <f t="shared" ca="1" si="83"/>
        <v/>
      </c>
      <c r="E186" s="45" t="str">
        <f t="shared" ca="1" si="84"/>
        <v/>
      </c>
      <c r="F186" s="45" t="str">
        <f t="shared" ca="1" si="85"/>
        <v/>
      </c>
      <c r="G186" s="45" t="str">
        <f t="shared" ca="1" si="86"/>
        <v/>
      </c>
      <c r="H186" s="45" t="str">
        <f t="shared" ca="1" si="87"/>
        <v/>
      </c>
      <c r="I186" s="46" t="str">
        <f t="shared" ca="1" si="88"/>
        <v/>
      </c>
      <c r="J186" s="47" t="str">
        <f t="shared" ca="1" si="89"/>
        <v/>
      </c>
      <c r="K186" s="47" t="str">
        <f t="shared" ca="1" si="90"/>
        <v/>
      </c>
      <c r="AJ186">
        <f t="shared" ca="1" si="69"/>
        <v>0</v>
      </c>
      <c r="AL186" t="s">
        <v>1797</v>
      </c>
      <c r="AM186">
        <v>11</v>
      </c>
      <c r="AN186">
        <f t="shared" ca="1" si="70"/>
        <v>1100</v>
      </c>
      <c r="AO186" t="s">
        <v>1217</v>
      </c>
      <c r="AP186" s="21">
        <f ca="1">INDEX(INDIRECT("'"&amp;$AL186&amp;"'!$AA:$AE"),MATCH(Sammanställning!$AO186,INDIRECT("'"&amp;$AL186&amp;"'!$AA:$AA"),0),4)</f>
        <v>0</v>
      </c>
      <c r="AQ186" s="21">
        <f>INDEX(DB!$A:$V,MATCH(Sammanställning!AQ$2&amp;Sammanställning!$AO186,DB!$U:$U,0),16)</f>
        <v>0.18472001460000001</v>
      </c>
      <c r="AR186" s="21">
        <f>INDEX(DB!$A:$V,MATCH(Sammanställning!AR$2&amp;Sammanställning!$AO186,DB!$U:$U,0),16)</f>
        <v>0.1231466764</v>
      </c>
      <c r="AS186" s="21">
        <f>INDEX(DB!$A:$V,MATCH(Sammanställning!AS$2&amp;Sammanställning!$AO186,DB!$U:$U,0),16)</f>
        <v>0.1455369812</v>
      </c>
      <c r="AT186" s="21">
        <f t="shared" ca="1" si="71"/>
        <v>0</v>
      </c>
      <c r="AU186" s="21">
        <f t="shared" ca="1" si="72"/>
        <v>0</v>
      </c>
      <c r="AV186" s="21">
        <f t="shared" ca="1" si="73"/>
        <v>0</v>
      </c>
      <c r="AW186" t="e">
        <f ca="1">INDEX(DB!$A:$V,MATCH(Sammanställning!$AH$2&amp;Sammanställning!$AO186,DB!$U:$U,0),6)</f>
        <v>#N/A</v>
      </c>
      <c r="AX186" t="e">
        <f ca="1">INDEX(DB!$A:$V,MATCH(Sammanställning!$AH$2&amp;Sammanställning!$AO186,DB!$U:$U,0),7)</f>
        <v>#N/A</v>
      </c>
      <c r="AY186" t="e">
        <f ca="1">INDEX(DB!$A:$V,MATCH(Sammanställning!$AH$2&amp;Sammanställning!$AO186,DB!$U:$U,0),13)</f>
        <v>#N/A</v>
      </c>
      <c r="AZ186" t="e">
        <f ca="1">INDEX(DB!$A:$V,MATCH(Sammanställning!$AH$2&amp;Sammanställning!$AO186,DB!$U:$U,0),14)</f>
        <v>#N/A</v>
      </c>
      <c r="BA186" t="e">
        <f ca="1">INDEX(DB!$A:$V,MATCH(Sammanställning!$AH$2&amp;Sammanställning!$AO186,DB!$U:$U,0),17)</f>
        <v>#N/A</v>
      </c>
      <c r="BB186" s="21">
        <f t="shared" ca="1" si="74"/>
        <v>0</v>
      </c>
      <c r="BC186" s="21" t="e" cm="1">
        <f t="array" aca="1" ref="BC186" ca="1">INDEX($AQ186:$AS186,,MATCH($AH$2,$AQ$2:$AS$2,0))</f>
        <v>#N/A</v>
      </c>
      <c r="BD186" s="21" t="e" cm="1">
        <f t="array" aca="1" ref="BD186" ca="1">INDEX($AT186:$AV186,,MATCH($AH$2,$AT$2:$AV$2,0))</f>
        <v>#N/A</v>
      </c>
    </row>
    <row r="187" spans="1:56" outlineLevel="1" x14ac:dyDescent="0.35">
      <c r="A187">
        <v>906</v>
      </c>
      <c r="D187" s="45" t="str">
        <f t="shared" ca="1" si="83"/>
        <v/>
      </c>
      <c r="E187" s="45" t="str">
        <f t="shared" ca="1" si="84"/>
        <v/>
      </c>
      <c r="F187" s="45" t="str">
        <f t="shared" ca="1" si="85"/>
        <v/>
      </c>
      <c r="G187" s="45" t="str">
        <f t="shared" ca="1" si="86"/>
        <v/>
      </c>
      <c r="H187" s="45" t="str">
        <f t="shared" ca="1" si="87"/>
        <v/>
      </c>
      <c r="I187" s="46" t="str">
        <f t="shared" ca="1" si="88"/>
        <v/>
      </c>
      <c r="J187" s="47" t="str">
        <f t="shared" ca="1" si="89"/>
        <v/>
      </c>
      <c r="K187" s="47" t="str">
        <f t="shared" ca="1" si="90"/>
        <v/>
      </c>
      <c r="AJ187">
        <f t="shared" ca="1" si="69"/>
        <v>0</v>
      </c>
      <c r="AL187" t="s">
        <v>1797</v>
      </c>
      <c r="AM187">
        <v>11</v>
      </c>
      <c r="AN187">
        <f t="shared" ca="1" si="70"/>
        <v>1100</v>
      </c>
      <c r="AO187" t="s">
        <v>1220</v>
      </c>
      <c r="AP187" s="21">
        <f ca="1">INDEX(INDIRECT("'"&amp;$AL187&amp;"'!$AA:$AE"),MATCH(Sammanställning!$AO187,INDIRECT("'"&amp;$AL187&amp;"'!$AA:$AA"),0),4)</f>
        <v>0</v>
      </c>
      <c r="AQ187" s="21">
        <f>INDEX(DB!$A:$V,MATCH(Sammanställning!AQ$2&amp;Sammanställning!$AO187,DB!$U:$U,0),16)</f>
        <v>0.18472001460000001</v>
      </c>
      <c r="AR187" s="21">
        <f>INDEX(DB!$A:$V,MATCH(Sammanställning!AR$2&amp;Sammanställning!$AO187,DB!$U:$U,0),16)</f>
        <v>0.13434182880000001</v>
      </c>
      <c r="AS187" s="21">
        <f>INDEX(DB!$A:$V,MATCH(Sammanställning!AS$2&amp;Sammanställning!$AO187,DB!$U:$U,0),16)</f>
        <v>0.1455369812</v>
      </c>
      <c r="AT187" s="21">
        <f t="shared" ca="1" si="71"/>
        <v>0</v>
      </c>
      <c r="AU187" s="21">
        <f t="shared" ca="1" si="72"/>
        <v>0</v>
      </c>
      <c r="AV187" s="21">
        <f t="shared" ca="1" si="73"/>
        <v>0</v>
      </c>
      <c r="AW187" t="e">
        <f ca="1">INDEX(DB!$A:$V,MATCH(Sammanställning!$AH$2&amp;Sammanställning!$AO187,DB!$U:$U,0),6)</f>
        <v>#N/A</v>
      </c>
      <c r="AX187" t="e">
        <f ca="1">INDEX(DB!$A:$V,MATCH(Sammanställning!$AH$2&amp;Sammanställning!$AO187,DB!$U:$U,0),7)</f>
        <v>#N/A</v>
      </c>
      <c r="AY187" t="e">
        <f ca="1">INDEX(DB!$A:$V,MATCH(Sammanställning!$AH$2&amp;Sammanställning!$AO187,DB!$U:$U,0),13)</f>
        <v>#N/A</v>
      </c>
      <c r="AZ187" t="e">
        <f ca="1">INDEX(DB!$A:$V,MATCH(Sammanställning!$AH$2&amp;Sammanställning!$AO187,DB!$U:$U,0),14)</f>
        <v>#N/A</v>
      </c>
      <c r="BA187" t="e">
        <f ca="1">INDEX(DB!$A:$V,MATCH(Sammanställning!$AH$2&amp;Sammanställning!$AO187,DB!$U:$U,0),17)</f>
        <v>#N/A</v>
      </c>
      <c r="BB187" s="21">
        <f t="shared" ca="1" si="74"/>
        <v>0</v>
      </c>
      <c r="BC187" s="21" t="e" cm="1">
        <f t="array" aca="1" ref="BC187" ca="1">INDEX($AQ187:$AS187,,MATCH($AH$2,$AQ$2:$AS$2,0))</f>
        <v>#N/A</v>
      </c>
      <c r="BD187" s="21" t="e" cm="1">
        <f t="array" aca="1" ref="BD187" ca="1">INDEX($AT187:$AV187,,MATCH($AH$2,$AT$2:$AV$2,0))</f>
        <v>#N/A</v>
      </c>
    </row>
    <row r="188" spans="1:56" outlineLevel="1" x14ac:dyDescent="0.35">
      <c r="A188">
        <v>907</v>
      </c>
      <c r="D188" s="45" t="str">
        <f t="shared" ca="1" si="83"/>
        <v/>
      </c>
      <c r="E188" s="45" t="str">
        <f t="shared" ca="1" si="84"/>
        <v/>
      </c>
      <c r="F188" s="45" t="str">
        <f t="shared" ca="1" si="85"/>
        <v/>
      </c>
      <c r="G188" s="45" t="str">
        <f t="shared" ca="1" si="86"/>
        <v/>
      </c>
      <c r="H188" s="45" t="str">
        <f t="shared" ca="1" si="87"/>
        <v/>
      </c>
      <c r="I188" s="46" t="str">
        <f t="shared" ca="1" si="88"/>
        <v/>
      </c>
      <c r="J188" s="47" t="str">
        <f t="shared" ca="1" si="89"/>
        <v/>
      </c>
      <c r="K188" s="47" t="str">
        <f t="shared" ca="1" si="90"/>
        <v/>
      </c>
      <c r="AJ188">
        <f t="shared" ca="1" si="69"/>
        <v>0</v>
      </c>
      <c r="AL188" t="s">
        <v>1797</v>
      </c>
      <c r="AM188">
        <v>11</v>
      </c>
      <c r="AN188">
        <f t="shared" ca="1" si="70"/>
        <v>1100</v>
      </c>
      <c r="AO188" t="s">
        <v>1223</v>
      </c>
      <c r="AP188" s="21">
        <f ca="1">INDEX(INDIRECT("'"&amp;$AL188&amp;"'!$AA:$AE"),MATCH(Sammanställning!$AO188,INDIRECT("'"&amp;$AL188&amp;"'!$AA:$AA"),0),4)</f>
        <v>0</v>
      </c>
      <c r="AQ188" s="21">
        <f>INDEX(DB!$A:$V,MATCH(Sammanställning!AQ$2&amp;Sammanställning!$AO188,DB!$U:$U,0),16)</f>
        <v>0</v>
      </c>
      <c r="AR188" s="21">
        <f>INDEX(DB!$A:$V,MATCH(Sammanställning!AR$2&amp;Sammanställning!$AO188,DB!$U:$U,0),16)</f>
        <v>0</v>
      </c>
      <c r="AS188" s="21">
        <f>INDEX(DB!$A:$V,MATCH(Sammanställning!AS$2&amp;Sammanställning!$AO188,DB!$U:$U,0),16)</f>
        <v>0</v>
      </c>
      <c r="AT188" s="21">
        <f t="shared" ca="1" si="71"/>
        <v>0</v>
      </c>
      <c r="AU188" s="21">
        <f t="shared" ca="1" si="72"/>
        <v>0</v>
      </c>
      <c r="AV188" s="21">
        <f t="shared" ca="1" si="73"/>
        <v>0</v>
      </c>
      <c r="AW188" t="e">
        <f ca="1">INDEX(DB!$A:$V,MATCH(Sammanställning!$AH$2&amp;Sammanställning!$AO188,DB!$U:$U,0),6)</f>
        <v>#N/A</v>
      </c>
      <c r="AX188" t="e">
        <f ca="1">INDEX(DB!$A:$V,MATCH(Sammanställning!$AH$2&amp;Sammanställning!$AO188,DB!$U:$U,0),7)</f>
        <v>#N/A</v>
      </c>
      <c r="AY188" t="e">
        <f ca="1">INDEX(DB!$A:$V,MATCH(Sammanställning!$AH$2&amp;Sammanställning!$AO188,DB!$U:$U,0),13)</f>
        <v>#N/A</v>
      </c>
      <c r="AZ188" t="e">
        <f ca="1">INDEX(DB!$A:$V,MATCH(Sammanställning!$AH$2&amp;Sammanställning!$AO188,DB!$U:$U,0),14)</f>
        <v>#N/A</v>
      </c>
      <c r="BA188" t="e">
        <f ca="1">INDEX(DB!$A:$V,MATCH(Sammanställning!$AH$2&amp;Sammanställning!$AO188,DB!$U:$U,0),17)</f>
        <v>#N/A</v>
      </c>
      <c r="BB188" s="21">
        <f t="shared" ca="1" si="74"/>
        <v>0</v>
      </c>
      <c r="BC188" s="21" t="e" cm="1">
        <f t="array" aca="1" ref="BC188" ca="1">INDEX($AQ188:$AS188,,MATCH($AH$2,$AQ$2:$AS$2,0))</f>
        <v>#N/A</v>
      </c>
      <c r="BD188" s="21" t="e" cm="1">
        <f t="array" aca="1" ref="BD188" ca="1">INDEX($AT188:$AV188,,MATCH($AH$2,$AT$2:$AV$2,0))</f>
        <v>#N/A</v>
      </c>
    </row>
    <row r="189" spans="1:56" outlineLevel="1" x14ac:dyDescent="0.35">
      <c r="A189">
        <v>908</v>
      </c>
      <c r="D189" s="45" t="str">
        <f t="shared" ca="1" si="83"/>
        <v/>
      </c>
      <c r="E189" s="45" t="str">
        <f t="shared" ca="1" si="84"/>
        <v/>
      </c>
      <c r="F189" s="45" t="str">
        <f t="shared" ca="1" si="85"/>
        <v/>
      </c>
      <c r="G189" s="45" t="str">
        <f t="shared" ca="1" si="86"/>
        <v/>
      </c>
      <c r="H189" s="45" t="str">
        <f t="shared" ca="1" si="87"/>
        <v/>
      </c>
      <c r="I189" s="46" t="str">
        <f t="shared" ca="1" si="88"/>
        <v/>
      </c>
      <c r="J189" s="47" t="str">
        <f t="shared" ca="1" si="89"/>
        <v/>
      </c>
      <c r="K189" s="47" t="str">
        <f t="shared" ca="1" si="90"/>
        <v/>
      </c>
      <c r="AJ189">
        <f t="shared" ca="1" si="69"/>
        <v>0</v>
      </c>
      <c r="AL189" t="s">
        <v>1797</v>
      </c>
      <c r="AM189">
        <v>11</v>
      </c>
      <c r="AN189">
        <f t="shared" ca="1" si="70"/>
        <v>1100</v>
      </c>
      <c r="AO189" t="s">
        <v>1228</v>
      </c>
      <c r="AP189" s="21">
        <f ca="1">INDEX(INDIRECT("'"&amp;$AL189&amp;"'!$AA:$AE"),MATCH(Sammanställning!$AO189,INDIRECT("'"&amp;$AL189&amp;"'!$AA:$AA"),0),4)</f>
        <v>0</v>
      </c>
      <c r="AQ189" s="21">
        <f>INDEX(DB!$A:$V,MATCH(Sammanställning!AQ$2&amp;Sammanställning!$AO189,DB!$U:$U,0),16)</f>
        <v>766.86793939999995</v>
      </c>
      <c r="AR189" s="21">
        <f>INDEX(DB!$A:$V,MATCH(Sammanställning!AR$2&amp;Sammanställning!$AO189,DB!$U:$U,0),16)</f>
        <v>709.77266215999998</v>
      </c>
      <c r="AS189" s="21">
        <f>INDEX(DB!$A:$V,MATCH(Sammanställning!AS$2&amp;Sammanställning!$AO189,DB!$U:$U,0),16)</f>
        <v>1500.1504216000001</v>
      </c>
      <c r="AT189" s="21">
        <f t="shared" ca="1" si="71"/>
        <v>0</v>
      </c>
      <c r="AU189" s="21">
        <f t="shared" ca="1" si="72"/>
        <v>0</v>
      </c>
      <c r="AV189" s="21">
        <f t="shared" ca="1" si="73"/>
        <v>0</v>
      </c>
      <c r="AW189" t="e">
        <f ca="1">INDEX(DB!$A:$V,MATCH(Sammanställning!$AH$2&amp;Sammanställning!$AO189,DB!$U:$U,0),6)</f>
        <v>#N/A</v>
      </c>
      <c r="AX189" t="e">
        <f ca="1">INDEX(DB!$A:$V,MATCH(Sammanställning!$AH$2&amp;Sammanställning!$AO189,DB!$U:$U,0),7)</f>
        <v>#N/A</v>
      </c>
      <c r="AY189" t="e">
        <f ca="1">INDEX(DB!$A:$V,MATCH(Sammanställning!$AH$2&amp;Sammanställning!$AO189,DB!$U:$U,0),13)</f>
        <v>#N/A</v>
      </c>
      <c r="AZ189" t="e">
        <f ca="1">INDEX(DB!$A:$V,MATCH(Sammanställning!$AH$2&amp;Sammanställning!$AO189,DB!$U:$U,0),14)</f>
        <v>#N/A</v>
      </c>
      <c r="BA189" t="e">
        <f ca="1">INDEX(DB!$A:$V,MATCH(Sammanställning!$AH$2&amp;Sammanställning!$AO189,DB!$U:$U,0),17)</f>
        <v>#N/A</v>
      </c>
      <c r="BB189" s="21">
        <f t="shared" ca="1" si="74"/>
        <v>0</v>
      </c>
      <c r="BC189" s="21" t="e" cm="1">
        <f t="array" aca="1" ref="BC189" ca="1">INDEX($AQ189:$AS189,,MATCH($AH$2,$AQ$2:$AS$2,0))</f>
        <v>#N/A</v>
      </c>
      <c r="BD189" s="21" t="e" cm="1">
        <f t="array" aca="1" ref="BD189" ca="1">INDEX($AT189:$AV189,,MATCH($AH$2,$AT$2:$AV$2,0))</f>
        <v>#N/A</v>
      </c>
    </row>
    <row r="190" spans="1:56" outlineLevel="1" x14ac:dyDescent="0.35">
      <c r="A190">
        <v>909</v>
      </c>
      <c r="D190" s="45" t="str">
        <f t="shared" ca="1" si="83"/>
        <v/>
      </c>
      <c r="E190" s="45" t="str">
        <f t="shared" ca="1" si="84"/>
        <v/>
      </c>
      <c r="F190" s="45" t="str">
        <f t="shared" ca="1" si="85"/>
        <v/>
      </c>
      <c r="G190" s="45" t="str">
        <f t="shared" ca="1" si="86"/>
        <v/>
      </c>
      <c r="H190" s="45" t="str">
        <f t="shared" ca="1" si="87"/>
        <v/>
      </c>
      <c r="I190" s="46" t="str">
        <f t="shared" ca="1" si="88"/>
        <v/>
      </c>
      <c r="J190" s="47" t="str">
        <f t="shared" ca="1" si="89"/>
        <v/>
      </c>
      <c r="K190" s="47" t="str">
        <f t="shared" ca="1" si="90"/>
        <v/>
      </c>
      <c r="AJ190">
        <f t="shared" ca="1" si="69"/>
        <v>0</v>
      </c>
      <c r="AL190" t="s">
        <v>1797</v>
      </c>
      <c r="AM190">
        <v>11</v>
      </c>
      <c r="AN190">
        <f t="shared" ca="1" si="70"/>
        <v>1100</v>
      </c>
      <c r="AO190" t="s">
        <v>1234</v>
      </c>
      <c r="AP190" s="21">
        <f ca="1">INDEX(INDIRECT("'"&amp;$AL190&amp;"'!$AA:$AE"),MATCH(Sammanställning!$AO190,INDIRECT("'"&amp;$AL190&amp;"'!$AA:$AA"),0),4)</f>
        <v>0</v>
      </c>
      <c r="AQ190" s="21">
        <f>INDEX(DB!$A:$V,MATCH(Sammanställning!AQ$2&amp;Sammanställning!$AO190,DB!$U:$U,0),16)</f>
        <v>638.12368679999997</v>
      </c>
      <c r="AR190" s="21">
        <f>INDEX(DB!$A:$V,MATCH(Sammanställning!AR$2&amp;Sammanställning!$AO190,DB!$U:$U,0),16)</f>
        <v>839.63643000000002</v>
      </c>
      <c r="AS190" s="21">
        <f>INDEX(DB!$A:$V,MATCH(Sammanställning!AS$2&amp;Sammanställning!$AO190,DB!$U:$U,0),16)</f>
        <v>587.74550099999999</v>
      </c>
      <c r="AT190" s="21">
        <f t="shared" ca="1" si="71"/>
        <v>0</v>
      </c>
      <c r="AU190" s="21">
        <f t="shared" ca="1" si="72"/>
        <v>0</v>
      </c>
      <c r="AV190" s="21">
        <f t="shared" ca="1" si="73"/>
        <v>0</v>
      </c>
      <c r="AW190" t="e">
        <f ca="1">INDEX(DB!$A:$V,MATCH(Sammanställning!$AH$2&amp;Sammanställning!$AO190,DB!$U:$U,0),6)</f>
        <v>#N/A</v>
      </c>
      <c r="AX190" t="e">
        <f ca="1">INDEX(DB!$A:$V,MATCH(Sammanställning!$AH$2&amp;Sammanställning!$AO190,DB!$U:$U,0),7)</f>
        <v>#N/A</v>
      </c>
      <c r="AY190" t="e">
        <f ca="1">INDEX(DB!$A:$V,MATCH(Sammanställning!$AH$2&amp;Sammanställning!$AO190,DB!$U:$U,0),13)</f>
        <v>#N/A</v>
      </c>
      <c r="AZ190" t="e">
        <f ca="1">INDEX(DB!$A:$V,MATCH(Sammanställning!$AH$2&amp;Sammanställning!$AO190,DB!$U:$U,0),14)</f>
        <v>#N/A</v>
      </c>
      <c r="BA190" t="e">
        <f ca="1">INDEX(DB!$A:$V,MATCH(Sammanställning!$AH$2&amp;Sammanställning!$AO190,DB!$U:$U,0),17)</f>
        <v>#N/A</v>
      </c>
      <c r="BB190" s="21">
        <f t="shared" ca="1" si="74"/>
        <v>0</v>
      </c>
      <c r="BC190" s="21" t="e" cm="1">
        <f t="array" aca="1" ref="BC190" ca="1">INDEX($AQ190:$AS190,,MATCH($AH$2,$AQ$2:$AS$2,0))</f>
        <v>#N/A</v>
      </c>
      <c r="BD190" s="21" t="e" cm="1">
        <f t="array" aca="1" ref="BD190" ca="1">INDEX($AT190:$AV190,,MATCH($AH$2,$AT$2:$AV$2,0))</f>
        <v>#N/A</v>
      </c>
    </row>
    <row r="191" spans="1:56" outlineLevel="1" x14ac:dyDescent="0.35">
      <c r="A191">
        <v>910</v>
      </c>
      <c r="D191" s="45" t="str">
        <f t="shared" ca="1" si="83"/>
        <v/>
      </c>
      <c r="E191" s="45" t="str">
        <f t="shared" ca="1" si="84"/>
        <v/>
      </c>
      <c r="F191" s="45" t="str">
        <f t="shared" ca="1" si="85"/>
        <v/>
      </c>
      <c r="G191" s="45" t="str">
        <f t="shared" ca="1" si="86"/>
        <v/>
      </c>
      <c r="H191" s="45" t="str">
        <f t="shared" ca="1" si="87"/>
        <v/>
      </c>
      <c r="I191" s="46" t="str">
        <f t="shared" ca="1" si="88"/>
        <v/>
      </c>
      <c r="J191" s="47" t="str">
        <f t="shared" ca="1" si="89"/>
        <v/>
      </c>
      <c r="K191" s="47" t="str">
        <f t="shared" ca="1" si="90"/>
        <v/>
      </c>
      <c r="AJ191">
        <f t="shared" ca="1" si="69"/>
        <v>0</v>
      </c>
      <c r="AL191" t="s">
        <v>1797</v>
      </c>
      <c r="AM191">
        <v>11</v>
      </c>
      <c r="AN191">
        <f t="shared" ca="1" si="70"/>
        <v>1100</v>
      </c>
      <c r="AO191" t="s">
        <v>22</v>
      </c>
      <c r="AP191" s="21">
        <f ca="1">INDEX(INDIRECT("'"&amp;$AL191&amp;"'!$AA:$AE"),MATCH(Sammanställning!$AO191,INDIRECT("'"&amp;$AL191&amp;"'!$AA:$AA"),0),4)</f>
        <v>0</v>
      </c>
      <c r="AQ191" s="21">
        <f>INDEX(DB!$A:$V,MATCH(Sammanställning!AQ$2&amp;Sammanställning!$AO191,DB!$U:$U,0),16)</f>
        <v>55.975762000000003</v>
      </c>
      <c r="AR191" s="21">
        <f>INDEX(DB!$A:$V,MATCH(Sammanställning!AR$2&amp;Sammanställning!$AO191,DB!$U:$U,0),16)</f>
        <v>22.390304800000003</v>
      </c>
      <c r="AS191" s="21">
        <f>INDEX(DB!$A:$V,MATCH(Sammanställning!AS$2&amp;Sammanställning!$AO191,DB!$U:$U,0),16)</f>
        <v>1.1195152400000001E-3</v>
      </c>
      <c r="AT191" s="21">
        <f t="shared" ca="1" si="71"/>
        <v>0</v>
      </c>
      <c r="AU191" s="21">
        <f t="shared" ca="1" si="72"/>
        <v>0</v>
      </c>
      <c r="AV191" s="21">
        <f t="shared" ca="1" si="73"/>
        <v>0</v>
      </c>
      <c r="AW191" t="e">
        <f ca="1">INDEX(DB!$A:$V,MATCH(Sammanställning!$AH$2&amp;Sammanställning!$AO191,DB!$U:$U,0),6)</f>
        <v>#N/A</v>
      </c>
      <c r="AX191" t="e">
        <f ca="1">INDEX(DB!$A:$V,MATCH(Sammanställning!$AH$2&amp;Sammanställning!$AO191,DB!$U:$U,0),7)</f>
        <v>#N/A</v>
      </c>
      <c r="AY191" t="e">
        <f ca="1">INDEX(DB!$A:$V,MATCH(Sammanställning!$AH$2&amp;Sammanställning!$AO191,DB!$U:$U,0),13)</f>
        <v>#N/A</v>
      </c>
      <c r="AZ191" t="e">
        <f ca="1">INDEX(DB!$A:$V,MATCH(Sammanställning!$AH$2&amp;Sammanställning!$AO191,DB!$U:$U,0),14)</f>
        <v>#N/A</v>
      </c>
      <c r="BA191" t="e">
        <f ca="1">INDEX(DB!$A:$V,MATCH(Sammanställning!$AH$2&amp;Sammanställning!$AO191,DB!$U:$U,0),17)</f>
        <v>#N/A</v>
      </c>
      <c r="BB191" s="21">
        <f t="shared" ca="1" si="74"/>
        <v>0</v>
      </c>
      <c r="BC191" s="21" t="e" cm="1">
        <f t="array" aca="1" ref="BC191" ca="1">INDEX($AQ191:$AS191,,MATCH($AH$2,$AQ$2:$AS$2,0))</f>
        <v>#N/A</v>
      </c>
      <c r="BD191" s="21" t="e" cm="1">
        <f t="array" aca="1" ref="BD191" ca="1">INDEX($AT191:$AV191,,MATCH($AH$2,$AT$2:$AV$2,0))</f>
        <v>#N/A</v>
      </c>
    </row>
    <row r="192" spans="1:56" outlineLevel="1" x14ac:dyDescent="0.35">
      <c r="A192">
        <v>911</v>
      </c>
      <c r="D192" s="45" t="str">
        <f t="shared" ca="1" si="83"/>
        <v/>
      </c>
      <c r="E192" s="45" t="str">
        <f t="shared" ca="1" si="84"/>
        <v/>
      </c>
      <c r="F192" s="45" t="str">
        <f t="shared" ca="1" si="85"/>
        <v/>
      </c>
      <c r="G192" s="45" t="str">
        <f t="shared" ca="1" si="86"/>
        <v/>
      </c>
      <c r="H192" s="45" t="str">
        <f t="shared" ca="1" si="87"/>
        <v/>
      </c>
      <c r="I192" s="46" t="str">
        <f t="shared" ca="1" si="88"/>
        <v/>
      </c>
      <c r="J192" s="47" t="str">
        <f t="shared" ca="1" si="89"/>
        <v/>
      </c>
      <c r="K192" s="47" t="str">
        <f t="shared" ca="1" si="90"/>
        <v/>
      </c>
      <c r="AJ192">
        <f t="shared" ca="1" si="69"/>
        <v>0</v>
      </c>
      <c r="AK192" t="s">
        <v>1781</v>
      </c>
      <c r="AL192" t="s">
        <v>1798</v>
      </c>
      <c r="AM192">
        <v>12</v>
      </c>
      <c r="AN192">
        <f t="shared" ca="1" si="70"/>
        <v>1200</v>
      </c>
      <c r="AO192" t="s">
        <v>1261</v>
      </c>
      <c r="AP192" s="21">
        <f ca="1">INDEX(INDIRECT("'"&amp;$AL192&amp;"'!$AA:$AE"),MATCH(Sammanställning!$AO192,INDIRECT("'"&amp;$AL192&amp;"'!$AA:$AA"),0),4)</f>
        <v>0</v>
      </c>
      <c r="AQ192" s="21">
        <f>INDEX(DB!$A:$V,MATCH(Sammanställning!AQ$2&amp;Sammanställning!$AO192,DB!$U:$U,0),16)</f>
        <v>2642.0559664000002</v>
      </c>
      <c r="AR192" s="21">
        <f>INDEX(DB!$A:$V,MATCH(Sammanställning!AR$2&amp;Sammanställning!$AO192,DB!$U:$U,0),16)</f>
        <v>4048.16710784</v>
      </c>
      <c r="AS192" s="21">
        <f>INDEX(DB!$A:$V,MATCH(Sammanställning!AS$2&amp;Sammanställning!$AO192,DB!$U:$U,0),16)</f>
        <v>3974.279102</v>
      </c>
      <c r="AT192" s="21">
        <f t="shared" ca="1" si="71"/>
        <v>0</v>
      </c>
      <c r="AU192" s="21">
        <f t="shared" ca="1" si="72"/>
        <v>0</v>
      </c>
      <c r="AV192" s="21">
        <f t="shared" ca="1" si="73"/>
        <v>0</v>
      </c>
      <c r="AW192" t="e">
        <f ca="1">INDEX(DB!$A:$V,MATCH(Sammanställning!$AH$2&amp;Sammanställning!$AO192,DB!$U:$U,0),6)</f>
        <v>#N/A</v>
      </c>
      <c r="AX192" t="e">
        <f ca="1">INDEX(DB!$A:$V,MATCH(Sammanställning!$AH$2&amp;Sammanställning!$AO192,DB!$U:$U,0),7)</f>
        <v>#N/A</v>
      </c>
      <c r="AY192" t="e">
        <f ca="1">INDEX(DB!$A:$V,MATCH(Sammanställning!$AH$2&amp;Sammanställning!$AO192,DB!$U:$U,0),13)</f>
        <v>#N/A</v>
      </c>
      <c r="AZ192" t="e">
        <f ca="1">INDEX(DB!$A:$V,MATCH(Sammanställning!$AH$2&amp;Sammanställning!$AO192,DB!$U:$U,0),14)</f>
        <v>#N/A</v>
      </c>
      <c r="BA192" t="e">
        <f ca="1">INDEX(DB!$A:$V,MATCH(Sammanställning!$AH$2&amp;Sammanställning!$AO192,DB!$U:$U,0),17)</f>
        <v>#N/A</v>
      </c>
      <c r="BB192" s="21">
        <f t="shared" ca="1" si="74"/>
        <v>0</v>
      </c>
      <c r="BC192" s="21" t="e" cm="1">
        <f t="array" aca="1" ref="BC192" ca="1">INDEX($AQ192:$AS192,,MATCH($AH$2,$AQ$2:$AS$2,0))</f>
        <v>#N/A</v>
      </c>
      <c r="BD192" s="21" t="e" cm="1">
        <f t="array" aca="1" ref="BD192" ca="1">INDEX($AT192:$AV192,,MATCH($AH$2,$AT$2:$AV$2,0))</f>
        <v>#N/A</v>
      </c>
    </row>
    <row r="193" spans="1:56" outlineLevel="1" x14ac:dyDescent="0.35">
      <c r="A193">
        <v>912</v>
      </c>
      <c r="D193" s="45" t="str">
        <f t="shared" ca="1" si="83"/>
        <v/>
      </c>
      <c r="E193" s="45" t="str">
        <f t="shared" ca="1" si="84"/>
        <v/>
      </c>
      <c r="F193" s="45" t="str">
        <f t="shared" ca="1" si="85"/>
        <v/>
      </c>
      <c r="G193" s="45" t="str">
        <f t="shared" ca="1" si="86"/>
        <v/>
      </c>
      <c r="H193" s="45" t="str">
        <f t="shared" ca="1" si="87"/>
        <v/>
      </c>
      <c r="I193" s="46" t="str">
        <f t="shared" ca="1" si="88"/>
        <v/>
      </c>
      <c r="J193" s="47" t="str">
        <f t="shared" ca="1" si="89"/>
        <v/>
      </c>
      <c r="K193" s="47" t="str">
        <f t="shared" ca="1" si="90"/>
        <v/>
      </c>
      <c r="AJ193">
        <f t="shared" ca="1" si="69"/>
        <v>0</v>
      </c>
      <c r="AL193" t="s">
        <v>1798</v>
      </c>
      <c r="AM193">
        <v>12</v>
      </c>
      <c r="AN193">
        <f t="shared" ca="1" si="70"/>
        <v>1200</v>
      </c>
      <c r="AO193" t="s">
        <v>1267</v>
      </c>
      <c r="AP193" s="21">
        <f ca="1">INDEX(INDIRECT("'"&amp;$AL193&amp;"'!$AA:$AE"),MATCH(Sammanställning!$AO193,INDIRECT("'"&amp;$AL193&amp;"'!$AA:$AA"),0),4)</f>
        <v>0</v>
      </c>
      <c r="AQ193" s="21">
        <f>INDEX(DB!$A:$V,MATCH(Sammanställning!AQ$2&amp;Sammanställning!$AO193,DB!$U:$U,0),16)</f>
        <v>8.3963643000000004E-2</v>
      </c>
      <c r="AR193" s="21">
        <f>INDEX(DB!$A:$V,MATCH(Sammanställning!AR$2&amp;Sammanställning!$AO193,DB!$U:$U,0),16)</f>
        <v>7.8366066800000009E-2</v>
      </c>
      <c r="AS193" s="21">
        <f>INDEX(DB!$A:$V,MATCH(Sammanställning!AS$2&amp;Sammanställning!$AO193,DB!$U:$U,0),16)</f>
        <v>8.95612192E-2</v>
      </c>
      <c r="AT193" s="21">
        <f t="shared" ca="1" si="71"/>
        <v>0</v>
      </c>
      <c r="AU193" s="21">
        <f t="shared" ca="1" si="72"/>
        <v>0</v>
      </c>
      <c r="AV193" s="21">
        <f t="shared" ca="1" si="73"/>
        <v>0</v>
      </c>
      <c r="AW193" t="e">
        <f ca="1">INDEX(DB!$A:$V,MATCH(Sammanställning!$AH$2&amp;Sammanställning!$AO193,DB!$U:$U,0),6)</f>
        <v>#N/A</v>
      </c>
      <c r="AX193" t="e">
        <f ca="1">INDEX(DB!$A:$V,MATCH(Sammanställning!$AH$2&amp;Sammanställning!$AO193,DB!$U:$U,0),7)</f>
        <v>#N/A</v>
      </c>
      <c r="AY193" t="e">
        <f ca="1">INDEX(DB!$A:$V,MATCH(Sammanställning!$AH$2&amp;Sammanställning!$AO193,DB!$U:$U,0),13)</f>
        <v>#N/A</v>
      </c>
      <c r="AZ193" t="e">
        <f ca="1">INDEX(DB!$A:$V,MATCH(Sammanställning!$AH$2&amp;Sammanställning!$AO193,DB!$U:$U,0),14)</f>
        <v>#N/A</v>
      </c>
      <c r="BA193" t="e">
        <f ca="1">INDEX(DB!$A:$V,MATCH(Sammanställning!$AH$2&amp;Sammanställning!$AO193,DB!$U:$U,0),17)</f>
        <v>#N/A</v>
      </c>
      <c r="BB193" s="21">
        <f t="shared" ca="1" si="74"/>
        <v>0</v>
      </c>
      <c r="BC193" s="21" t="e" cm="1">
        <f t="array" aca="1" ref="BC193" ca="1">INDEX($AQ193:$AS193,,MATCH($AH$2,$AQ$2:$AS$2,0))</f>
        <v>#N/A</v>
      </c>
      <c r="BD193" s="21" t="e" cm="1">
        <f t="array" aca="1" ref="BD193" ca="1">INDEX($AT193:$AV193,,MATCH($AH$2,$AT$2:$AV$2,0))</f>
        <v>#N/A</v>
      </c>
    </row>
    <row r="194" spans="1:56" outlineLevel="1" x14ac:dyDescent="0.35">
      <c r="A194">
        <v>913</v>
      </c>
      <c r="D194" s="45" t="str">
        <f t="shared" ca="1" si="83"/>
        <v/>
      </c>
      <c r="E194" s="45" t="str">
        <f t="shared" ca="1" si="84"/>
        <v/>
      </c>
      <c r="F194" s="45" t="str">
        <f t="shared" ca="1" si="85"/>
        <v/>
      </c>
      <c r="G194" s="45" t="str">
        <f t="shared" ca="1" si="86"/>
        <v/>
      </c>
      <c r="H194" s="45" t="str">
        <f t="shared" ca="1" si="87"/>
        <v/>
      </c>
      <c r="I194" s="46" t="str">
        <f t="shared" ca="1" si="88"/>
        <v/>
      </c>
      <c r="J194" s="47" t="str">
        <f t="shared" ca="1" si="89"/>
        <v/>
      </c>
      <c r="K194" s="47" t="str">
        <f t="shared" ca="1" si="90"/>
        <v/>
      </c>
      <c r="AJ194">
        <f t="shared" ca="1" si="69"/>
        <v>0</v>
      </c>
      <c r="AL194" t="s">
        <v>1798</v>
      </c>
      <c r="AM194">
        <v>12</v>
      </c>
      <c r="AN194">
        <f t="shared" ca="1" si="70"/>
        <v>1200</v>
      </c>
      <c r="AO194" t="s">
        <v>1270</v>
      </c>
      <c r="AP194" s="21">
        <f ca="1">INDEX(INDIRECT("'"&amp;$AL194&amp;"'!$AA:$AE"),MATCH(Sammanställning!$AO194,INDIRECT("'"&amp;$AL194&amp;"'!$AA:$AA"),0),4)</f>
        <v>0</v>
      </c>
      <c r="AQ194" s="21">
        <f>INDEX(DB!$A:$V,MATCH(Sammanställning!AQ$2&amp;Sammanställning!$AO194,DB!$U:$U,0),16)</f>
        <v>8.3963643000000004E-2</v>
      </c>
      <c r="AR194" s="21">
        <f>INDEX(DB!$A:$V,MATCH(Sammanställning!AR$2&amp;Sammanställning!$AO194,DB!$U:$U,0),16)</f>
        <v>8.95612192E-2</v>
      </c>
      <c r="AS194" s="21">
        <f>INDEX(DB!$A:$V,MATCH(Sammanställning!AS$2&amp;Sammanställning!$AO194,DB!$U:$U,0),16)</f>
        <v>8.95612192E-2</v>
      </c>
      <c r="AT194" s="21">
        <f t="shared" ca="1" si="71"/>
        <v>0</v>
      </c>
      <c r="AU194" s="21">
        <f t="shared" ca="1" si="72"/>
        <v>0</v>
      </c>
      <c r="AV194" s="21">
        <f t="shared" ca="1" si="73"/>
        <v>0</v>
      </c>
      <c r="AW194" t="e">
        <f ca="1">INDEX(DB!$A:$V,MATCH(Sammanställning!$AH$2&amp;Sammanställning!$AO194,DB!$U:$U,0),6)</f>
        <v>#N/A</v>
      </c>
      <c r="AX194" t="e">
        <f ca="1">INDEX(DB!$A:$V,MATCH(Sammanställning!$AH$2&amp;Sammanställning!$AO194,DB!$U:$U,0),7)</f>
        <v>#N/A</v>
      </c>
      <c r="AY194" t="e">
        <f ca="1">INDEX(DB!$A:$V,MATCH(Sammanställning!$AH$2&amp;Sammanställning!$AO194,DB!$U:$U,0),13)</f>
        <v>#N/A</v>
      </c>
      <c r="AZ194" t="e">
        <f ca="1">INDEX(DB!$A:$V,MATCH(Sammanställning!$AH$2&amp;Sammanställning!$AO194,DB!$U:$U,0),14)</f>
        <v>#N/A</v>
      </c>
      <c r="BA194" t="e">
        <f ca="1">INDEX(DB!$A:$V,MATCH(Sammanställning!$AH$2&amp;Sammanställning!$AO194,DB!$U:$U,0),17)</f>
        <v>#N/A</v>
      </c>
      <c r="BB194" s="21">
        <f t="shared" ca="1" si="74"/>
        <v>0</v>
      </c>
      <c r="BC194" s="21" t="e" cm="1">
        <f t="array" aca="1" ref="BC194" ca="1">INDEX($AQ194:$AS194,,MATCH($AH$2,$AQ$2:$AS$2,0))</f>
        <v>#N/A</v>
      </c>
      <c r="BD194" s="21" t="e" cm="1">
        <f t="array" aca="1" ref="BD194" ca="1">INDEX($AT194:$AV194,,MATCH($AH$2,$AT$2:$AV$2,0))</f>
        <v>#N/A</v>
      </c>
    </row>
    <row r="195" spans="1:56" outlineLevel="1" x14ac:dyDescent="0.35">
      <c r="A195">
        <v>914</v>
      </c>
      <c r="D195" s="45" t="str">
        <f t="shared" ca="1" si="83"/>
        <v/>
      </c>
      <c r="E195" s="45" t="str">
        <f t="shared" ca="1" si="84"/>
        <v/>
      </c>
      <c r="F195" s="45" t="str">
        <f t="shared" ca="1" si="85"/>
        <v/>
      </c>
      <c r="G195" s="45" t="str">
        <f t="shared" ca="1" si="86"/>
        <v/>
      </c>
      <c r="H195" s="45" t="str">
        <f t="shared" ca="1" si="87"/>
        <v/>
      </c>
      <c r="I195" s="46" t="str">
        <f t="shared" ca="1" si="88"/>
        <v/>
      </c>
      <c r="J195" s="47" t="str">
        <f t="shared" ca="1" si="89"/>
        <v/>
      </c>
      <c r="K195" s="47" t="str">
        <f t="shared" ca="1" si="90"/>
        <v/>
      </c>
      <c r="AJ195">
        <f t="shared" ca="1" si="69"/>
        <v>0</v>
      </c>
      <c r="AL195" t="s">
        <v>1798</v>
      </c>
      <c r="AM195">
        <v>12</v>
      </c>
      <c r="AN195">
        <f t="shared" ca="1" si="70"/>
        <v>1200</v>
      </c>
      <c r="AO195" t="s">
        <v>1273</v>
      </c>
      <c r="AP195" s="21">
        <f ca="1">INDEX(INDIRECT("'"&amp;$AL195&amp;"'!$AA:$AE"),MATCH(Sammanställning!$AO195,INDIRECT("'"&amp;$AL195&amp;"'!$AA:$AA"),0),4)</f>
        <v>0</v>
      </c>
      <c r="AQ195" s="21">
        <f>INDEX(DB!$A:$V,MATCH(Sammanställning!AQ$2&amp;Sammanställning!$AO195,DB!$U:$U,0),16)</f>
        <v>8.3963643000000004E-2</v>
      </c>
      <c r="AR195" s="21">
        <f>INDEX(DB!$A:$V,MATCH(Sammanställning!AR$2&amp;Sammanställning!$AO195,DB!$U:$U,0),16)</f>
        <v>0.10075637159999999</v>
      </c>
      <c r="AS195" s="21">
        <f>INDEX(DB!$A:$V,MATCH(Sammanställning!AS$2&amp;Sammanställning!$AO195,DB!$U:$U,0),16)</f>
        <v>8.95612192E-2</v>
      </c>
      <c r="AT195" s="21">
        <f t="shared" ca="1" si="71"/>
        <v>0</v>
      </c>
      <c r="AU195" s="21">
        <f t="shared" ca="1" si="72"/>
        <v>0</v>
      </c>
      <c r="AV195" s="21">
        <f t="shared" ca="1" si="73"/>
        <v>0</v>
      </c>
      <c r="AW195" t="e">
        <f ca="1">INDEX(DB!$A:$V,MATCH(Sammanställning!$AH$2&amp;Sammanställning!$AO195,DB!$U:$U,0),6)</f>
        <v>#N/A</v>
      </c>
      <c r="AX195" t="e">
        <f ca="1">INDEX(DB!$A:$V,MATCH(Sammanställning!$AH$2&amp;Sammanställning!$AO195,DB!$U:$U,0),7)</f>
        <v>#N/A</v>
      </c>
      <c r="AY195" t="e">
        <f ca="1">INDEX(DB!$A:$V,MATCH(Sammanställning!$AH$2&amp;Sammanställning!$AO195,DB!$U:$U,0),13)</f>
        <v>#N/A</v>
      </c>
      <c r="AZ195" t="e">
        <f ca="1">INDEX(DB!$A:$V,MATCH(Sammanställning!$AH$2&amp;Sammanställning!$AO195,DB!$U:$U,0),14)</f>
        <v>#N/A</v>
      </c>
      <c r="BA195" t="e">
        <f ca="1">INDEX(DB!$A:$V,MATCH(Sammanställning!$AH$2&amp;Sammanställning!$AO195,DB!$U:$U,0),17)</f>
        <v>#N/A</v>
      </c>
      <c r="BB195" s="21">
        <f t="shared" ca="1" si="74"/>
        <v>0</v>
      </c>
      <c r="BC195" s="21" t="e" cm="1">
        <f t="array" aca="1" ref="BC195" ca="1">INDEX($AQ195:$AS195,,MATCH($AH$2,$AQ$2:$AS$2,0))</f>
        <v>#N/A</v>
      </c>
      <c r="BD195" s="21" t="e" cm="1">
        <f t="array" aca="1" ref="BD195" ca="1">INDEX($AT195:$AV195,,MATCH($AH$2,$AT$2:$AV$2,0))</f>
        <v>#N/A</v>
      </c>
    </row>
    <row r="196" spans="1:56" outlineLevel="1" x14ac:dyDescent="0.35">
      <c r="A196">
        <v>915</v>
      </c>
      <c r="D196" s="45" t="str">
        <f t="shared" ca="1" si="83"/>
        <v/>
      </c>
      <c r="E196" s="45" t="str">
        <f t="shared" ca="1" si="84"/>
        <v/>
      </c>
      <c r="F196" s="45" t="str">
        <f t="shared" ca="1" si="85"/>
        <v/>
      </c>
      <c r="G196" s="45" t="str">
        <f t="shared" ca="1" si="86"/>
        <v/>
      </c>
      <c r="H196" s="45" t="str">
        <f t="shared" ca="1" si="87"/>
        <v/>
      </c>
      <c r="I196" s="46" t="str">
        <f t="shared" ca="1" si="88"/>
        <v/>
      </c>
      <c r="J196" s="47" t="str">
        <f t="shared" ca="1" si="89"/>
        <v/>
      </c>
      <c r="K196" s="47" t="str">
        <f t="shared" ca="1" si="90"/>
        <v/>
      </c>
      <c r="AJ196">
        <f t="shared" ca="1" si="69"/>
        <v>0</v>
      </c>
      <c r="AL196" t="s">
        <v>1798</v>
      </c>
      <c r="AM196">
        <v>12</v>
      </c>
      <c r="AN196">
        <f t="shared" ca="1" si="70"/>
        <v>1200</v>
      </c>
      <c r="AO196" t="s">
        <v>1276</v>
      </c>
      <c r="AP196" s="21">
        <f ca="1">INDEX(INDIRECT("'"&amp;$AL196&amp;"'!$AA:$AE"),MATCH(Sammanställning!$AO196,INDIRECT("'"&amp;$AL196&amp;"'!$AA:$AA"),0),4)</f>
        <v>0</v>
      </c>
      <c r="AQ196" s="21">
        <f>INDEX(DB!$A:$V,MATCH(Sammanställning!AQ$2&amp;Sammanställning!$AO196,DB!$U:$U,0),16)</f>
        <v>766.86793939999995</v>
      </c>
      <c r="AR196" s="21">
        <f>INDEX(DB!$A:$V,MATCH(Sammanställning!AR$2&amp;Sammanställning!$AO196,DB!$U:$U,0),16)</f>
        <v>968.3806826</v>
      </c>
      <c r="AS196" s="21">
        <f>INDEX(DB!$A:$V,MATCH(Sammanställning!AS$2&amp;Sammanställning!$AO196,DB!$U:$U,0),16)</f>
        <v>1287.4425259999998</v>
      </c>
      <c r="AT196" s="21">
        <f t="shared" ca="1" si="71"/>
        <v>0</v>
      </c>
      <c r="AU196" s="21">
        <f t="shared" ca="1" si="72"/>
        <v>0</v>
      </c>
      <c r="AV196" s="21">
        <f t="shared" ca="1" si="73"/>
        <v>0</v>
      </c>
      <c r="AW196" t="e">
        <f ca="1">INDEX(DB!$A:$V,MATCH(Sammanställning!$AH$2&amp;Sammanställning!$AO196,DB!$U:$U,0),6)</f>
        <v>#N/A</v>
      </c>
      <c r="AX196" t="e">
        <f ca="1">INDEX(DB!$A:$V,MATCH(Sammanställning!$AH$2&amp;Sammanställning!$AO196,DB!$U:$U,0),7)</f>
        <v>#N/A</v>
      </c>
      <c r="AY196" t="e">
        <f ca="1">INDEX(DB!$A:$V,MATCH(Sammanställning!$AH$2&amp;Sammanställning!$AO196,DB!$U:$U,0),13)</f>
        <v>#N/A</v>
      </c>
      <c r="AZ196" t="e">
        <f ca="1">INDEX(DB!$A:$V,MATCH(Sammanställning!$AH$2&amp;Sammanställning!$AO196,DB!$U:$U,0),14)</f>
        <v>#N/A</v>
      </c>
      <c r="BA196" t="e">
        <f ca="1">INDEX(DB!$A:$V,MATCH(Sammanställning!$AH$2&amp;Sammanställning!$AO196,DB!$U:$U,0),17)</f>
        <v>#N/A</v>
      </c>
      <c r="BB196" s="21">
        <f t="shared" ca="1" si="74"/>
        <v>0</v>
      </c>
      <c r="BC196" s="21" t="e" cm="1">
        <f t="array" aca="1" ref="BC196" ca="1">INDEX($AQ196:$AS196,,MATCH($AH$2,$AQ$2:$AS$2,0))</f>
        <v>#N/A</v>
      </c>
      <c r="BD196" s="21" t="e" cm="1">
        <f t="array" aca="1" ref="BD196" ca="1">INDEX($AT196:$AV196,,MATCH($AH$2,$AT$2:$AV$2,0))</f>
        <v>#N/A</v>
      </c>
    </row>
    <row r="197" spans="1:56" outlineLevel="1" x14ac:dyDescent="0.35">
      <c r="A197">
        <v>916</v>
      </c>
      <c r="D197" s="45" t="str">
        <f t="shared" ca="1" si="83"/>
        <v/>
      </c>
      <c r="E197" s="45" t="str">
        <f t="shared" ca="1" si="84"/>
        <v/>
      </c>
      <c r="F197" s="45" t="str">
        <f t="shared" ca="1" si="85"/>
        <v/>
      </c>
      <c r="G197" s="45" t="str">
        <f t="shared" ca="1" si="86"/>
        <v/>
      </c>
      <c r="H197" s="45" t="str">
        <f t="shared" ca="1" si="87"/>
        <v/>
      </c>
      <c r="I197" s="46" t="str">
        <f t="shared" ca="1" si="88"/>
        <v/>
      </c>
      <c r="J197" s="47" t="str">
        <f t="shared" ca="1" si="89"/>
        <v/>
      </c>
      <c r="K197" s="47" t="str">
        <f t="shared" ca="1" si="90"/>
        <v/>
      </c>
      <c r="AJ197">
        <f t="shared" ref="AJ197:AJ248" ca="1" si="91">IF(AP197&gt;0,1,0)</f>
        <v>0</v>
      </c>
      <c r="AL197" t="s">
        <v>1798</v>
      </c>
      <c r="AM197">
        <v>12</v>
      </c>
      <c r="AN197">
        <f t="shared" ref="AN197:AN248" ca="1" si="92">IF(AM196&lt;&gt;AM197,AM197*100,AN196)+IF(AP197&gt;0,1,0)</f>
        <v>1200</v>
      </c>
      <c r="AO197" t="s">
        <v>1282</v>
      </c>
      <c r="AP197" s="21">
        <f ca="1">INDEX(INDIRECT("'"&amp;$AL197&amp;"'!$AA:$AE"),MATCH(Sammanställning!$AO197,INDIRECT("'"&amp;$AL197&amp;"'!$AA:$AA"),0),4)</f>
        <v>0</v>
      </c>
      <c r="AQ197" s="21">
        <f>INDEX(DB!$A:$V,MATCH(Sammanställning!AQ$2&amp;Sammanställning!$AO197,DB!$U:$U,0),16)</f>
        <v>895.61219200000005</v>
      </c>
      <c r="AR197" s="21">
        <f>INDEX(DB!$A:$V,MATCH(Sammanställning!AR$2&amp;Sammanställning!$AO197,DB!$U:$U,0),16)</f>
        <v>895.61219200000005</v>
      </c>
      <c r="AS197" s="21">
        <f>INDEX(DB!$A:$V,MATCH(Sammanställning!AS$2&amp;Sammanställning!$AO197,DB!$U:$U,0),16)</f>
        <v>780.30212227999994</v>
      </c>
      <c r="AT197" s="21">
        <f t="shared" ref="AT197:AT248" ca="1" si="93">IF($AO197="15.3",IF(SUMIF($AK:$AK,"Maskin",$AP:$AP)&lt;$AP197,$AP197-SUMIF($AK:$AK,"Maskin",$AP:$AP),0),$AP197)*AQ197</f>
        <v>0</v>
      </c>
      <c r="AU197" s="21">
        <f t="shared" ref="AU197:AU248" ca="1" si="94">IF($AO197="15.3",IF(SUMIF($AK:$AK,"Maskin",$AP:$AP)&lt;$AP197,$AP197-SUMIF($AK:$AK,"Maskin",$AP:$AP),0),$AP197)*AR197</f>
        <v>0</v>
      </c>
      <c r="AV197" s="21">
        <f t="shared" ref="AV197:AV248" ca="1" si="95">IF($AO197="15.3",IF(SUMIF($AK:$AK,"Maskin",$AP:$AP)&lt;$AP197,$AP197-SUMIF($AK:$AK,"Maskin",$AP:$AP),0),$AP197)*AS197</f>
        <v>0</v>
      </c>
      <c r="AW197" t="e">
        <f ca="1">INDEX(DB!$A:$V,MATCH(Sammanställning!$AH$2&amp;Sammanställning!$AO197,DB!$U:$U,0),6)</f>
        <v>#N/A</v>
      </c>
      <c r="AX197" t="e">
        <f ca="1">INDEX(DB!$A:$V,MATCH(Sammanställning!$AH$2&amp;Sammanställning!$AO197,DB!$U:$U,0),7)</f>
        <v>#N/A</v>
      </c>
      <c r="AY197" t="e">
        <f ca="1">INDEX(DB!$A:$V,MATCH(Sammanställning!$AH$2&amp;Sammanställning!$AO197,DB!$U:$U,0),13)</f>
        <v>#N/A</v>
      </c>
      <c r="AZ197" t="e">
        <f ca="1">INDEX(DB!$A:$V,MATCH(Sammanställning!$AH$2&amp;Sammanställning!$AO197,DB!$U:$U,0),14)</f>
        <v>#N/A</v>
      </c>
      <c r="BA197" t="e">
        <f ca="1">INDEX(DB!$A:$V,MATCH(Sammanställning!$AH$2&amp;Sammanställning!$AO197,DB!$U:$U,0),17)</f>
        <v>#N/A</v>
      </c>
      <c r="BB197" s="21">
        <f t="shared" ref="BB197:BB248" ca="1" si="96">AP197</f>
        <v>0</v>
      </c>
      <c r="BC197" s="21" t="e" cm="1">
        <f t="array" aca="1" ref="BC197" ca="1">INDEX($AQ197:$AS197,,MATCH($AH$2,$AQ$2:$AS$2,0))</f>
        <v>#N/A</v>
      </c>
      <c r="BD197" s="21" t="e" cm="1">
        <f t="array" aca="1" ref="BD197" ca="1">INDEX($AT197:$AV197,,MATCH($AH$2,$AT$2:$AV$2,0))</f>
        <v>#N/A</v>
      </c>
    </row>
    <row r="198" spans="1:56" outlineLevel="1" x14ac:dyDescent="0.35">
      <c r="A198">
        <v>917</v>
      </c>
      <c r="D198" s="45" t="str">
        <f t="shared" ca="1" si="83"/>
        <v/>
      </c>
      <c r="E198" s="45" t="str">
        <f t="shared" ca="1" si="84"/>
        <v/>
      </c>
      <c r="F198" s="45" t="str">
        <f t="shared" ca="1" si="85"/>
        <v/>
      </c>
      <c r="G198" s="45" t="str">
        <f t="shared" ca="1" si="86"/>
        <v/>
      </c>
      <c r="H198" s="45" t="str">
        <f t="shared" ca="1" si="87"/>
        <v/>
      </c>
      <c r="I198" s="46" t="str">
        <f t="shared" ca="1" si="88"/>
        <v/>
      </c>
      <c r="J198" s="47" t="str">
        <f t="shared" ca="1" si="89"/>
        <v/>
      </c>
      <c r="K198" s="47" t="str">
        <f t="shared" ca="1" si="90"/>
        <v/>
      </c>
      <c r="AJ198">
        <f t="shared" ca="1" si="91"/>
        <v>0</v>
      </c>
      <c r="AL198" t="s">
        <v>1798</v>
      </c>
      <c r="AM198">
        <v>12</v>
      </c>
      <c r="AN198">
        <f t="shared" ca="1" si="92"/>
        <v>1200</v>
      </c>
      <c r="AO198" t="s">
        <v>22</v>
      </c>
      <c r="AP198" s="21">
        <f ca="1">INDEX(INDIRECT("'"&amp;$AL198&amp;"'!$AA:$AE"),MATCH(Sammanställning!$AO198,INDIRECT("'"&amp;$AL198&amp;"'!$AA:$AA"),0),4)</f>
        <v>0</v>
      </c>
      <c r="AQ198" s="21">
        <f>INDEX(DB!$A:$V,MATCH(Sammanställning!AQ$2&amp;Sammanställning!$AO198,DB!$U:$U,0),16)</f>
        <v>55.975762000000003</v>
      </c>
      <c r="AR198" s="21">
        <f>INDEX(DB!$A:$V,MATCH(Sammanställning!AR$2&amp;Sammanställning!$AO198,DB!$U:$U,0),16)</f>
        <v>22.390304800000003</v>
      </c>
      <c r="AS198" s="21">
        <f>INDEX(DB!$A:$V,MATCH(Sammanställning!AS$2&amp;Sammanställning!$AO198,DB!$U:$U,0),16)</f>
        <v>1.1195152400000001E-3</v>
      </c>
      <c r="AT198" s="21">
        <f t="shared" ca="1" si="93"/>
        <v>0</v>
      </c>
      <c r="AU198" s="21">
        <f t="shared" ca="1" si="94"/>
        <v>0</v>
      </c>
      <c r="AV198" s="21">
        <f t="shared" ca="1" si="95"/>
        <v>0</v>
      </c>
      <c r="AW198" t="e">
        <f ca="1">INDEX(DB!$A:$V,MATCH(Sammanställning!$AH$2&amp;Sammanställning!$AO198,DB!$U:$U,0),6)</f>
        <v>#N/A</v>
      </c>
      <c r="AX198" t="e">
        <f ca="1">INDEX(DB!$A:$V,MATCH(Sammanställning!$AH$2&amp;Sammanställning!$AO198,DB!$U:$U,0),7)</f>
        <v>#N/A</v>
      </c>
      <c r="AY198" t="e">
        <f ca="1">INDEX(DB!$A:$V,MATCH(Sammanställning!$AH$2&amp;Sammanställning!$AO198,DB!$U:$U,0),13)</f>
        <v>#N/A</v>
      </c>
      <c r="AZ198" t="e">
        <f ca="1">INDEX(DB!$A:$V,MATCH(Sammanställning!$AH$2&amp;Sammanställning!$AO198,DB!$U:$U,0),14)</f>
        <v>#N/A</v>
      </c>
      <c r="BA198" t="e">
        <f ca="1">INDEX(DB!$A:$V,MATCH(Sammanställning!$AH$2&amp;Sammanställning!$AO198,DB!$U:$U,0),17)</f>
        <v>#N/A</v>
      </c>
      <c r="BB198" s="21">
        <f t="shared" ca="1" si="96"/>
        <v>0</v>
      </c>
      <c r="BC198" s="21" t="e" cm="1">
        <f t="array" aca="1" ref="BC198" ca="1">INDEX($AQ198:$AS198,,MATCH($AH$2,$AQ$2:$AS$2,0))</f>
        <v>#N/A</v>
      </c>
      <c r="BD198" s="21" t="e" cm="1">
        <f t="array" aca="1" ref="BD198" ca="1">INDEX($AT198:$AV198,,MATCH($AH$2,$AT$2:$AV$2,0))</f>
        <v>#N/A</v>
      </c>
    </row>
    <row r="199" spans="1:56" outlineLevel="1" x14ac:dyDescent="0.35">
      <c r="A199">
        <v>918</v>
      </c>
      <c r="D199" s="45" t="str">
        <f t="shared" ca="1" si="83"/>
        <v/>
      </c>
      <c r="E199" s="45" t="str">
        <f t="shared" ca="1" si="84"/>
        <v/>
      </c>
      <c r="F199" s="45" t="str">
        <f t="shared" ca="1" si="85"/>
        <v/>
      </c>
      <c r="G199" s="45" t="str">
        <f t="shared" ca="1" si="86"/>
        <v/>
      </c>
      <c r="H199" s="45" t="str">
        <f t="shared" ca="1" si="87"/>
        <v/>
      </c>
      <c r="I199" s="46" t="str">
        <f t="shared" ca="1" si="88"/>
        <v/>
      </c>
      <c r="J199" s="47" t="str">
        <f t="shared" ca="1" si="89"/>
        <v/>
      </c>
      <c r="K199" s="47" t="str">
        <f t="shared" ca="1" si="90"/>
        <v/>
      </c>
      <c r="AJ199">
        <f t="shared" ca="1" si="91"/>
        <v>0</v>
      </c>
      <c r="AK199" t="s">
        <v>1781</v>
      </c>
      <c r="AL199" t="s">
        <v>1799</v>
      </c>
      <c r="AM199">
        <v>13</v>
      </c>
      <c r="AN199">
        <f t="shared" ca="1" si="92"/>
        <v>1300</v>
      </c>
      <c r="AO199" t="s">
        <v>1308</v>
      </c>
      <c r="AP199" s="21">
        <f ca="1">INDEX(INDIRECT("'"&amp;$AL199&amp;"'!$AA:$AE"),MATCH(Sammanställning!$AO199,INDIRECT("'"&amp;$AL199&amp;"'!$AA:$AA"),0),4)</f>
        <v>0</v>
      </c>
      <c r="AQ199" s="21">
        <f>INDEX(DB!$A:$V,MATCH(Sammanställning!AQ$2&amp;Sammanställning!$AO199,DB!$U:$U,0),16)</f>
        <v>3223.0843759599998</v>
      </c>
      <c r="AR199" s="21">
        <f>INDEX(DB!$A:$V,MATCH(Sammanställning!AR$2&amp;Sammanställning!$AO199,DB!$U:$U,0),16)</f>
        <v>2857.0028924799999</v>
      </c>
      <c r="AS199" s="21">
        <f>INDEX(DB!$A:$V,MATCH(Sammanställning!AS$2&amp;Sammanställning!$AO199,DB!$U:$U,0),16)</f>
        <v>10075.63716</v>
      </c>
      <c r="AT199" s="21">
        <f t="shared" ca="1" si="93"/>
        <v>0</v>
      </c>
      <c r="AU199" s="21">
        <f t="shared" ca="1" si="94"/>
        <v>0</v>
      </c>
      <c r="AV199" s="21">
        <f t="shared" ca="1" si="95"/>
        <v>0</v>
      </c>
      <c r="AW199" t="e">
        <f ca="1">INDEX(DB!$A:$V,MATCH(Sammanställning!$AH$2&amp;Sammanställning!$AO199,DB!$U:$U,0),6)</f>
        <v>#N/A</v>
      </c>
      <c r="AX199" t="e">
        <f ca="1">INDEX(DB!$A:$V,MATCH(Sammanställning!$AH$2&amp;Sammanställning!$AO199,DB!$U:$U,0),7)</f>
        <v>#N/A</v>
      </c>
      <c r="AY199" t="e">
        <f ca="1">INDEX(DB!$A:$V,MATCH(Sammanställning!$AH$2&amp;Sammanställning!$AO199,DB!$U:$U,0),13)</f>
        <v>#N/A</v>
      </c>
      <c r="AZ199" t="e">
        <f ca="1">INDEX(DB!$A:$V,MATCH(Sammanställning!$AH$2&amp;Sammanställning!$AO199,DB!$U:$U,0),14)</f>
        <v>#N/A</v>
      </c>
      <c r="BA199" t="e">
        <f ca="1">INDEX(DB!$A:$V,MATCH(Sammanställning!$AH$2&amp;Sammanställning!$AO199,DB!$U:$U,0),17)</f>
        <v>#N/A</v>
      </c>
      <c r="BB199" s="21">
        <f t="shared" ca="1" si="96"/>
        <v>0</v>
      </c>
      <c r="BC199" s="21" t="e" cm="1">
        <f t="array" aca="1" ref="BC199" ca="1">INDEX($AQ199:$AS199,,MATCH($AH$2,$AQ$2:$AS$2,0))</f>
        <v>#N/A</v>
      </c>
      <c r="BD199" s="21" t="e" cm="1">
        <f t="array" aca="1" ref="BD199" ca="1">INDEX($AT199:$AV199,,MATCH($AH$2,$AT$2:$AV$2,0))</f>
        <v>#N/A</v>
      </c>
    </row>
    <row r="200" spans="1:56" outlineLevel="1" x14ac:dyDescent="0.35">
      <c r="A200">
        <v>919</v>
      </c>
      <c r="D200" s="45" t="str">
        <f t="shared" ca="1" si="83"/>
        <v/>
      </c>
      <c r="E200" s="45" t="str">
        <f t="shared" ca="1" si="84"/>
        <v/>
      </c>
      <c r="F200" s="45" t="str">
        <f t="shared" ca="1" si="85"/>
        <v/>
      </c>
      <c r="G200" s="45" t="str">
        <f t="shared" ca="1" si="86"/>
        <v/>
      </c>
      <c r="H200" s="45" t="str">
        <f t="shared" ca="1" si="87"/>
        <v/>
      </c>
      <c r="I200" s="46" t="str">
        <f t="shared" ca="1" si="88"/>
        <v/>
      </c>
      <c r="J200" s="47" t="str">
        <f t="shared" ca="1" si="89"/>
        <v/>
      </c>
      <c r="K200" s="47" t="str">
        <f t="shared" ca="1" si="90"/>
        <v/>
      </c>
      <c r="AJ200">
        <f t="shared" ca="1" si="91"/>
        <v>0</v>
      </c>
      <c r="AL200" t="s">
        <v>1799</v>
      </c>
      <c r="AM200">
        <v>13</v>
      </c>
      <c r="AN200">
        <f t="shared" ca="1" si="92"/>
        <v>1300</v>
      </c>
      <c r="AO200" t="s">
        <v>1314</v>
      </c>
      <c r="AP200" s="21">
        <f ca="1">INDEX(INDIRECT("'"&amp;$AL200&amp;"'!$AA:$AE"),MATCH(Sammanställning!$AO200,INDIRECT("'"&amp;$AL200&amp;"'!$AA:$AA"),0),4)</f>
        <v>0</v>
      </c>
      <c r="AQ200" s="21">
        <f>INDEX(DB!$A:$V,MATCH(Sammanställning!AQ$2&amp;Sammanställning!$AO200,DB!$U:$U,0),16)</f>
        <v>0.12538570688</v>
      </c>
      <c r="AR200" s="21">
        <f>INDEX(DB!$A:$V,MATCH(Sammanställning!AR$2&amp;Sammanställning!$AO200,DB!$U:$U,0),16)</f>
        <v>0.10075637159999999</v>
      </c>
      <c r="AS200" s="21">
        <f>INDEX(DB!$A:$V,MATCH(Sammanställning!AS$2&amp;Sammanställning!$AO200,DB!$U:$U,0),16)</f>
        <v>7.8366066800000009E-2</v>
      </c>
      <c r="AT200" s="21">
        <f t="shared" ca="1" si="93"/>
        <v>0</v>
      </c>
      <c r="AU200" s="21">
        <f t="shared" ca="1" si="94"/>
        <v>0</v>
      </c>
      <c r="AV200" s="21">
        <f t="shared" ca="1" si="95"/>
        <v>0</v>
      </c>
      <c r="AW200" t="e">
        <f ca="1">INDEX(DB!$A:$V,MATCH(Sammanställning!$AH$2&amp;Sammanställning!$AO200,DB!$U:$U,0),6)</f>
        <v>#N/A</v>
      </c>
      <c r="AX200" t="e">
        <f ca="1">INDEX(DB!$A:$V,MATCH(Sammanställning!$AH$2&amp;Sammanställning!$AO200,DB!$U:$U,0),7)</f>
        <v>#N/A</v>
      </c>
      <c r="AY200" t="e">
        <f ca="1">INDEX(DB!$A:$V,MATCH(Sammanställning!$AH$2&amp;Sammanställning!$AO200,DB!$U:$U,0),13)</f>
        <v>#N/A</v>
      </c>
      <c r="AZ200" t="e">
        <f ca="1">INDEX(DB!$A:$V,MATCH(Sammanställning!$AH$2&amp;Sammanställning!$AO200,DB!$U:$U,0),14)</f>
        <v>#N/A</v>
      </c>
      <c r="BA200" t="e">
        <f ca="1">INDEX(DB!$A:$V,MATCH(Sammanställning!$AH$2&amp;Sammanställning!$AO200,DB!$U:$U,0),17)</f>
        <v>#N/A</v>
      </c>
      <c r="BB200" s="21">
        <f t="shared" ca="1" si="96"/>
        <v>0</v>
      </c>
      <c r="BC200" s="21" t="e" cm="1">
        <f t="array" aca="1" ref="BC200" ca="1">INDEX($AQ200:$AS200,,MATCH($AH$2,$AQ$2:$AS$2,0))</f>
        <v>#N/A</v>
      </c>
      <c r="BD200" s="21" t="e" cm="1">
        <f t="array" aca="1" ref="BD200" ca="1">INDEX($AT200:$AV200,,MATCH($AH$2,$AT$2:$AV$2,0))</f>
        <v>#N/A</v>
      </c>
    </row>
    <row r="201" spans="1:56" outlineLevel="1" x14ac:dyDescent="0.35">
      <c r="A201">
        <v>920</v>
      </c>
      <c r="D201" s="45" t="str">
        <f t="shared" ca="1" si="83"/>
        <v/>
      </c>
      <c r="E201" s="45" t="str">
        <f t="shared" ca="1" si="84"/>
        <v/>
      </c>
      <c r="F201" s="45" t="str">
        <f t="shared" ca="1" si="85"/>
        <v/>
      </c>
      <c r="G201" s="45" t="str">
        <f t="shared" ca="1" si="86"/>
        <v/>
      </c>
      <c r="H201" s="45" t="str">
        <f t="shared" ca="1" si="87"/>
        <v/>
      </c>
      <c r="I201" s="46" t="str">
        <f t="shared" ca="1" si="88"/>
        <v/>
      </c>
      <c r="J201" s="47" t="str">
        <f t="shared" ca="1" si="89"/>
        <v/>
      </c>
      <c r="K201" s="47" t="str">
        <f t="shared" ca="1" si="90"/>
        <v/>
      </c>
      <c r="AJ201">
        <f t="shared" ca="1" si="91"/>
        <v>0</v>
      </c>
      <c r="AL201" t="s">
        <v>1799</v>
      </c>
      <c r="AM201">
        <v>13</v>
      </c>
      <c r="AN201">
        <f t="shared" ca="1" si="92"/>
        <v>1300</v>
      </c>
      <c r="AO201" t="s">
        <v>1317</v>
      </c>
      <c r="AP201" s="21">
        <f ca="1">INDEX(INDIRECT("'"&amp;$AL201&amp;"'!$AA:$AE"),MATCH(Sammanställning!$AO201,INDIRECT("'"&amp;$AL201&amp;"'!$AA:$AA"),0),4)</f>
        <v>0</v>
      </c>
      <c r="AQ201" s="21">
        <f>INDEX(DB!$A:$V,MATCH(Sammanställning!AQ$2&amp;Sammanställning!$AO201,DB!$U:$U,0),16)</f>
        <v>0.47355494651999996</v>
      </c>
      <c r="AR201" s="21">
        <f>INDEX(DB!$A:$V,MATCH(Sammanställning!AR$2&amp;Sammanställning!$AO201,DB!$U:$U,0),16)</f>
        <v>0.67170914400000004</v>
      </c>
      <c r="AS201" s="21">
        <f>INDEX(DB!$A:$V,MATCH(Sammanställning!AS$2&amp;Sammanställning!$AO201,DB!$U:$U,0),16)</f>
        <v>0.41422063879999999</v>
      </c>
      <c r="AT201" s="21">
        <f t="shared" ca="1" si="93"/>
        <v>0</v>
      </c>
      <c r="AU201" s="21">
        <f t="shared" ca="1" si="94"/>
        <v>0</v>
      </c>
      <c r="AV201" s="21">
        <f t="shared" ca="1" si="95"/>
        <v>0</v>
      </c>
      <c r="AW201" t="e">
        <f ca="1">INDEX(DB!$A:$V,MATCH(Sammanställning!$AH$2&amp;Sammanställning!$AO201,DB!$U:$U,0),6)</f>
        <v>#N/A</v>
      </c>
      <c r="AX201" t="e">
        <f ca="1">INDEX(DB!$A:$V,MATCH(Sammanställning!$AH$2&amp;Sammanställning!$AO201,DB!$U:$U,0),7)</f>
        <v>#N/A</v>
      </c>
      <c r="AY201" t="e">
        <f ca="1">INDEX(DB!$A:$V,MATCH(Sammanställning!$AH$2&amp;Sammanställning!$AO201,DB!$U:$U,0),13)</f>
        <v>#N/A</v>
      </c>
      <c r="AZ201" t="e">
        <f ca="1">INDEX(DB!$A:$V,MATCH(Sammanställning!$AH$2&amp;Sammanställning!$AO201,DB!$U:$U,0),14)</f>
        <v>#N/A</v>
      </c>
      <c r="BA201" t="e">
        <f ca="1">INDEX(DB!$A:$V,MATCH(Sammanställning!$AH$2&amp;Sammanställning!$AO201,DB!$U:$U,0),17)</f>
        <v>#N/A</v>
      </c>
      <c r="BB201" s="21">
        <f t="shared" ca="1" si="96"/>
        <v>0</v>
      </c>
      <c r="BC201" s="21" t="e" cm="1">
        <f t="array" aca="1" ref="BC201" ca="1">INDEX($AQ201:$AS201,,MATCH($AH$2,$AQ$2:$AS$2,0))</f>
        <v>#N/A</v>
      </c>
      <c r="BD201" s="21" t="e" cm="1">
        <f t="array" aca="1" ref="BD201" ca="1">INDEX($AT201:$AV201,,MATCH($AH$2,$AT$2:$AV$2,0))</f>
        <v>#N/A</v>
      </c>
    </row>
    <row r="202" spans="1:56" outlineLevel="1" x14ac:dyDescent="0.35">
      <c r="A202">
        <v>921</v>
      </c>
      <c r="D202" s="45" t="str">
        <f t="shared" ca="1" si="83"/>
        <v/>
      </c>
      <c r="E202" s="45" t="str">
        <f t="shared" ca="1" si="84"/>
        <v/>
      </c>
      <c r="F202" s="45" t="str">
        <f t="shared" ca="1" si="85"/>
        <v/>
      </c>
      <c r="G202" s="45" t="str">
        <f t="shared" ca="1" si="86"/>
        <v/>
      </c>
      <c r="H202" s="45" t="str">
        <f t="shared" ca="1" si="87"/>
        <v/>
      </c>
      <c r="I202" s="46" t="str">
        <f t="shared" ca="1" si="88"/>
        <v/>
      </c>
      <c r="J202" s="47" t="str">
        <f t="shared" ca="1" si="89"/>
        <v/>
      </c>
      <c r="K202" s="47" t="str">
        <f t="shared" ca="1" si="90"/>
        <v/>
      </c>
      <c r="AJ202">
        <f t="shared" ca="1" si="91"/>
        <v>0</v>
      </c>
      <c r="AL202" t="s">
        <v>1799</v>
      </c>
      <c r="AM202">
        <v>13</v>
      </c>
      <c r="AN202">
        <f t="shared" ca="1" si="92"/>
        <v>1300</v>
      </c>
      <c r="AO202" t="s">
        <v>1320</v>
      </c>
      <c r="AP202" s="21">
        <f ca="1">INDEX(INDIRECT("'"&amp;$AL202&amp;"'!$AA:$AE"),MATCH(Sammanställning!$AO202,INDIRECT("'"&amp;$AL202&amp;"'!$AA:$AA"),0),4)</f>
        <v>0</v>
      </c>
      <c r="AQ202" s="21">
        <f>INDEX(DB!$A:$V,MATCH(Sammanställning!AQ$2&amp;Sammanställning!$AO202,DB!$U:$U,0),16)</f>
        <v>0.12538570688</v>
      </c>
      <c r="AR202" s="21">
        <f>INDEX(DB!$A:$V,MATCH(Sammanställning!AR$2&amp;Sammanställning!$AO202,DB!$U:$U,0),16)</f>
        <v>0.11195152400000001</v>
      </c>
      <c r="AS202" s="21">
        <f>INDEX(DB!$A:$V,MATCH(Sammanställning!AS$2&amp;Sammanställning!$AO202,DB!$U:$U,0),16)</f>
        <v>7.8366066800000009E-2</v>
      </c>
      <c r="AT202" s="21">
        <f t="shared" ca="1" si="93"/>
        <v>0</v>
      </c>
      <c r="AU202" s="21">
        <f t="shared" ca="1" si="94"/>
        <v>0</v>
      </c>
      <c r="AV202" s="21">
        <f t="shared" ca="1" si="95"/>
        <v>0</v>
      </c>
      <c r="AW202" t="e">
        <f ca="1">INDEX(DB!$A:$V,MATCH(Sammanställning!$AH$2&amp;Sammanställning!$AO202,DB!$U:$U,0),6)</f>
        <v>#N/A</v>
      </c>
      <c r="AX202" t="e">
        <f ca="1">INDEX(DB!$A:$V,MATCH(Sammanställning!$AH$2&amp;Sammanställning!$AO202,DB!$U:$U,0),7)</f>
        <v>#N/A</v>
      </c>
      <c r="AY202" t="e">
        <f ca="1">INDEX(DB!$A:$V,MATCH(Sammanställning!$AH$2&amp;Sammanställning!$AO202,DB!$U:$U,0),13)</f>
        <v>#N/A</v>
      </c>
      <c r="AZ202" t="e">
        <f ca="1">INDEX(DB!$A:$V,MATCH(Sammanställning!$AH$2&amp;Sammanställning!$AO202,DB!$U:$U,0),14)</f>
        <v>#N/A</v>
      </c>
      <c r="BA202" t="e">
        <f ca="1">INDEX(DB!$A:$V,MATCH(Sammanställning!$AH$2&amp;Sammanställning!$AO202,DB!$U:$U,0),17)</f>
        <v>#N/A</v>
      </c>
      <c r="BB202" s="21">
        <f t="shared" ca="1" si="96"/>
        <v>0</v>
      </c>
      <c r="BC202" s="21" t="e" cm="1">
        <f t="array" aca="1" ref="BC202" ca="1">INDEX($AQ202:$AS202,,MATCH($AH$2,$AQ$2:$AS$2,0))</f>
        <v>#N/A</v>
      </c>
      <c r="BD202" s="21" t="e" cm="1">
        <f t="array" aca="1" ref="BD202" ca="1">INDEX($AT202:$AV202,,MATCH($AH$2,$AT$2:$AV$2,0))</f>
        <v>#N/A</v>
      </c>
    </row>
    <row r="203" spans="1:56" outlineLevel="1" x14ac:dyDescent="0.35">
      <c r="A203">
        <v>922</v>
      </c>
      <c r="D203" s="45" t="str">
        <f t="shared" ca="1" si="83"/>
        <v/>
      </c>
      <c r="E203" s="45" t="str">
        <f t="shared" ca="1" si="84"/>
        <v/>
      </c>
      <c r="F203" s="45" t="str">
        <f t="shared" ca="1" si="85"/>
        <v/>
      </c>
      <c r="G203" s="45" t="str">
        <f t="shared" ca="1" si="86"/>
        <v/>
      </c>
      <c r="H203" s="45" t="str">
        <f t="shared" ca="1" si="87"/>
        <v/>
      </c>
      <c r="I203" s="46" t="str">
        <f t="shared" ca="1" si="88"/>
        <v/>
      </c>
      <c r="J203" s="47" t="str">
        <f t="shared" ca="1" si="89"/>
        <v/>
      </c>
      <c r="K203" s="47" t="str">
        <f t="shared" ca="1" si="90"/>
        <v/>
      </c>
      <c r="AJ203">
        <f t="shared" ca="1" si="91"/>
        <v>0</v>
      </c>
      <c r="AL203" t="s">
        <v>1799</v>
      </c>
      <c r="AM203">
        <v>13</v>
      </c>
      <c r="AN203">
        <f t="shared" ca="1" si="92"/>
        <v>1300</v>
      </c>
      <c r="AO203" t="s">
        <v>1323</v>
      </c>
      <c r="AP203" s="21">
        <f ca="1">INDEX(INDIRECT("'"&amp;$AL203&amp;"'!$AA:$AE"),MATCH(Sammanställning!$AO203,INDIRECT("'"&amp;$AL203&amp;"'!$AA:$AA"),0),4)</f>
        <v>0</v>
      </c>
      <c r="AQ203" s="21">
        <f>INDEX(DB!$A:$V,MATCH(Sammanställning!AQ$2&amp;Sammanställning!$AO203,DB!$U:$U,0),16)</f>
        <v>0.47355494651999996</v>
      </c>
      <c r="AR203" s="21">
        <f>INDEX(DB!$A:$V,MATCH(Sammanställning!AR$2&amp;Sammanställning!$AO203,DB!$U:$U,0),16)</f>
        <v>0.68290429639999994</v>
      </c>
      <c r="AS203" s="21">
        <f>INDEX(DB!$A:$V,MATCH(Sammanställning!AS$2&amp;Sammanställning!$AO203,DB!$U:$U,0),16)</f>
        <v>0.41422063879999999</v>
      </c>
      <c r="AT203" s="21">
        <f t="shared" ca="1" si="93"/>
        <v>0</v>
      </c>
      <c r="AU203" s="21">
        <f t="shared" ca="1" si="94"/>
        <v>0</v>
      </c>
      <c r="AV203" s="21">
        <f t="shared" ca="1" si="95"/>
        <v>0</v>
      </c>
      <c r="AW203" t="e">
        <f ca="1">INDEX(DB!$A:$V,MATCH(Sammanställning!$AH$2&amp;Sammanställning!$AO203,DB!$U:$U,0),6)</f>
        <v>#N/A</v>
      </c>
      <c r="AX203" t="e">
        <f ca="1">INDEX(DB!$A:$V,MATCH(Sammanställning!$AH$2&amp;Sammanställning!$AO203,DB!$U:$U,0),7)</f>
        <v>#N/A</v>
      </c>
      <c r="AY203" t="e">
        <f ca="1">INDEX(DB!$A:$V,MATCH(Sammanställning!$AH$2&amp;Sammanställning!$AO203,DB!$U:$U,0),13)</f>
        <v>#N/A</v>
      </c>
      <c r="AZ203" t="e">
        <f ca="1">INDEX(DB!$A:$V,MATCH(Sammanställning!$AH$2&amp;Sammanställning!$AO203,DB!$U:$U,0),14)</f>
        <v>#N/A</v>
      </c>
      <c r="BA203" t="e">
        <f ca="1">INDEX(DB!$A:$V,MATCH(Sammanställning!$AH$2&amp;Sammanställning!$AO203,DB!$U:$U,0),17)</f>
        <v>#N/A</v>
      </c>
      <c r="BB203" s="21">
        <f t="shared" ca="1" si="96"/>
        <v>0</v>
      </c>
      <c r="BC203" s="21" t="e" cm="1">
        <f t="array" aca="1" ref="BC203" ca="1">INDEX($AQ203:$AS203,,MATCH($AH$2,$AQ$2:$AS$2,0))</f>
        <v>#N/A</v>
      </c>
      <c r="BD203" s="21" t="e" cm="1">
        <f t="array" aca="1" ref="BD203" ca="1">INDEX($AT203:$AV203,,MATCH($AH$2,$AT$2:$AV$2,0))</f>
        <v>#N/A</v>
      </c>
    </row>
    <row r="204" spans="1:56" outlineLevel="1" x14ac:dyDescent="0.35">
      <c r="A204">
        <v>923</v>
      </c>
      <c r="D204" s="45" t="str">
        <f t="shared" ca="1" si="83"/>
        <v/>
      </c>
      <c r="E204" s="45" t="str">
        <f t="shared" ca="1" si="84"/>
        <v/>
      </c>
      <c r="F204" s="45" t="str">
        <f t="shared" ca="1" si="85"/>
        <v/>
      </c>
      <c r="G204" s="45" t="str">
        <f t="shared" ca="1" si="86"/>
        <v/>
      </c>
      <c r="H204" s="45" t="str">
        <f t="shared" ca="1" si="87"/>
        <v/>
      </c>
      <c r="I204" s="46" t="str">
        <f t="shared" ca="1" si="88"/>
        <v/>
      </c>
      <c r="J204" s="47" t="str">
        <f t="shared" ca="1" si="89"/>
        <v/>
      </c>
      <c r="K204" s="47" t="str">
        <f t="shared" ca="1" si="90"/>
        <v/>
      </c>
      <c r="AJ204">
        <f t="shared" ca="1" si="91"/>
        <v>0</v>
      </c>
      <c r="AL204" t="s">
        <v>1799</v>
      </c>
      <c r="AM204">
        <v>13</v>
      </c>
      <c r="AN204">
        <f t="shared" ca="1" si="92"/>
        <v>1300</v>
      </c>
      <c r="AO204" t="s">
        <v>1326</v>
      </c>
      <c r="AP204" s="21">
        <f ca="1">INDEX(INDIRECT("'"&amp;$AL204&amp;"'!$AA:$AE"),MATCH(Sammanställning!$AO204,INDIRECT("'"&amp;$AL204&amp;"'!$AA:$AA"),0),4)</f>
        <v>0</v>
      </c>
      <c r="AQ204" s="21">
        <f>INDEX(DB!$A:$V,MATCH(Sammanställning!AQ$2&amp;Sammanställning!$AO204,DB!$U:$U,0),16)</f>
        <v>0.12538570688</v>
      </c>
      <c r="AR204" s="21">
        <f>INDEX(DB!$A:$V,MATCH(Sammanställning!AR$2&amp;Sammanställning!$AO204,DB!$U:$U,0),16)</f>
        <v>0.1231466764</v>
      </c>
      <c r="AS204" s="21">
        <f>INDEX(DB!$A:$V,MATCH(Sammanställning!AS$2&amp;Sammanställning!$AO204,DB!$U:$U,0),16)</f>
        <v>7.8366066800000009E-2</v>
      </c>
      <c r="AT204" s="21">
        <f t="shared" ca="1" si="93"/>
        <v>0</v>
      </c>
      <c r="AU204" s="21">
        <f t="shared" ca="1" si="94"/>
        <v>0</v>
      </c>
      <c r="AV204" s="21">
        <f t="shared" ca="1" si="95"/>
        <v>0</v>
      </c>
      <c r="AW204" t="e">
        <f ca="1">INDEX(DB!$A:$V,MATCH(Sammanställning!$AH$2&amp;Sammanställning!$AO204,DB!$U:$U,0),6)</f>
        <v>#N/A</v>
      </c>
      <c r="AX204" t="e">
        <f ca="1">INDEX(DB!$A:$V,MATCH(Sammanställning!$AH$2&amp;Sammanställning!$AO204,DB!$U:$U,0),7)</f>
        <v>#N/A</v>
      </c>
      <c r="AY204" t="e">
        <f ca="1">INDEX(DB!$A:$V,MATCH(Sammanställning!$AH$2&amp;Sammanställning!$AO204,DB!$U:$U,0),13)</f>
        <v>#N/A</v>
      </c>
      <c r="AZ204" t="e">
        <f ca="1">INDEX(DB!$A:$V,MATCH(Sammanställning!$AH$2&amp;Sammanställning!$AO204,DB!$U:$U,0),14)</f>
        <v>#N/A</v>
      </c>
      <c r="BA204" t="e">
        <f ca="1">INDEX(DB!$A:$V,MATCH(Sammanställning!$AH$2&amp;Sammanställning!$AO204,DB!$U:$U,0),17)</f>
        <v>#N/A</v>
      </c>
      <c r="BB204" s="21">
        <f t="shared" ca="1" si="96"/>
        <v>0</v>
      </c>
      <c r="BC204" s="21" t="e" cm="1">
        <f t="array" aca="1" ref="BC204" ca="1">INDEX($AQ204:$AS204,,MATCH($AH$2,$AQ$2:$AS$2,0))</f>
        <v>#N/A</v>
      </c>
      <c r="BD204" s="21" t="e" cm="1">
        <f t="array" aca="1" ref="BD204" ca="1">INDEX($AT204:$AV204,,MATCH($AH$2,$AT$2:$AV$2,0))</f>
        <v>#N/A</v>
      </c>
    </row>
    <row r="205" spans="1:56" outlineLevel="1" x14ac:dyDescent="0.35">
      <c r="A205">
        <v>924</v>
      </c>
      <c r="D205" s="45" t="str">
        <f t="shared" ca="1" si="83"/>
        <v/>
      </c>
      <c r="E205" s="45" t="str">
        <f t="shared" ca="1" si="84"/>
        <v/>
      </c>
      <c r="F205" s="45" t="str">
        <f t="shared" ca="1" si="85"/>
        <v/>
      </c>
      <c r="G205" s="45" t="str">
        <f t="shared" ca="1" si="86"/>
        <v/>
      </c>
      <c r="H205" s="45" t="str">
        <f t="shared" ca="1" si="87"/>
        <v/>
      </c>
      <c r="I205" s="46" t="str">
        <f t="shared" ca="1" si="88"/>
        <v/>
      </c>
      <c r="J205" s="47" t="str">
        <f t="shared" ca="1" si="89"/>
        <v/>
      </c>
      <c r="K205" s="47" t="str">
        <f t="shared" ca="1" si="90"/>
        <v/>
      </c>
      <c r="AJ205">
        <f t="shared" ca="1" si="91"/>
        <v>0</v>
      </c>
      <c r="AL205" t="s">
        <v>1799</v>
      </c>
      <c r="AM205">
        <v>13</v>
      </c>
      <c r="AN205">
        <f t="shared" ca="1" si="92"/>
        <v>1300</v>
      </c>
      <c r="AO205" t="s">
        <v>1329</v>
      </c>
      <c r="AP205" s="21">
        <f ca="1">INDEX(INDIRECT("'"&amp;$AL205&amp;"'!$AA:$AE"),MATCH(Sammanställning!$AO205,INDIRECT("'"&amp;$AL205&amp;"'!$AA:$AA"),0),4)</f>
        <v>0</v>
      </c>
      <c r="AQ205" s="21">
        <f>INDEX(DB!$A:$V,MATCH(Sammanställning!AQ$2&amp;Sammanställning!$AO205,DB!$U:$U,0),16)</f>
        <v>0.47355494651999996</v>
      </c>
      <c r="AR205" s="21">
        <f>INDEX(DB!$A:$V,MATCH(Sammanställning!AR$2&amp;Sammanställning!$AO205,DB!$U:$U,0),16)</f>
        <v>0.69409944879999996</v>
      </c>
      <c r="AS205" s="21">
        <f>INDEX(DB!$A:$V,MATCH(Sammanställning!AS$2&amp;Sammanställning!$AO205,DB!$U:$U,0),16)</f>
        <v>0.41422063879999999</v>
      </c>
      <c r="AT205" s="21">
        <f t="shared" ca="1" si="93"/>
        <v>0</v>
      </c>
      <c r="AU205" s="21">
        <f t="shared" ca="1" si="94"/>
        <v>0</v>
      </c>
      <c r="AV205" s="21">
        <f t="shared" ca="1" si="95"/>
        <v>0</v>
      </c>
      <c r="AW205" t="e">
        <f ca="1">INDEX(DB!$A:$V,MATCH(Sammanställning!$AH$2&amp;Sammanställning!$AO205,DB!$U:$U,0),6)</f>
        <v>#N/A</v>
      </c>
      <c r="AX205" t="e">
        <f ca="1">INDEX(DB!$A:$V,MATCH(Sammanställning!$AH$2&amp;Sammanställning!$AO205,DB!$U:$U,0),7)</f>
        <v>#N/A</v>
      </c>
      <c r="AY205" t="e">
        <f ca="1">INDEX(DB!$A:$V,MATCH(Sammanställning!$AH$2&amp;Sammanställning!$AO205,DB!$U:$U,0),13)</f>
        <v>#N/A</v>
      </c>
      <c r="AZ205" t="e">
        <f ca="1">INDEX(DB!$A:$V,MATCH(Sammanställning!$AH$2&amp;Sammanställning!$AO205,DB!$U:$U,0),14)</f>
        <v>#N/A</v>
      </c>
      <c r="BA205" t="e">
        <f ca="1">INDEX(DB!$A:$V,MATCH(Sammanställning!$AH$2&amp;Sammanställning!$AO205,DB!$U:$U,0),17)</f>
        <v>#N/A</v>
      </c>
      <c r="BB205" s="21">
        <f t="shared" ca="1" si="96"/>
        <v>0</v>
      </c>
      <c r="BC205" s="21" t="e" cm="1">
        <f t="array" aca="1" ref="BC205" ca="1">INDEX($AQ205:$AS205,,MATCH($AH$2,$AQ$2:$AS$2,0))</f>
        <v>#N/A</v>
      </c>
      <c r="BD205" s="21" t="e" cm="1">
        <f t="array" aca="1" ref="BD205" ca="1">INDEX($AT205:$AV205,,MATCH($AH$2,$AT$2:$AV$2,0))</f>
        <v>#N/A</v>
      </c>
    </row>
    <row r="206" spans="1:56" ht="15" thickBot="1" x14ac:dyDescent="0.4">
      <c r="A206" t="s">
        <v>1803</v>
      </c>
      <c r="D206" s="51" t="s">
        <v>1815</v>
      </c>
      <c r="E206" s="51"/>
      <c r="F206" s="51"/>
      <c r="G206" s="51"/>
      <c r="H206" s="51"/>
      <c r="I206" s="52"/>
      <c r="J206" s="53"/>
      <c r="K206" s="52">
        <f ca="1">SUM(K182:K205)</f>
        <v>0</v>
      </c>
      <c r="AJ206">
        <f t="shared" ca="1" si="91"/>
        <v>0</v>
      </c>
      <c r="AL206" t="s">
        <v>1799</v>
      </c>
      <c r="AM206">
        <v>13</v>
      </c>
      <c r="AN206">
        <f t="shared" ca="1" si="92"/>
        <v>1300</v>
      </c>
      <c r="AO206" t="s">
        <v>1332</v>
      </c>
      <c r="AP206" s="21">
        <f ca="1">INDEX(INDIRECT("'"&amp;$AL206&amp;"'!$AA:$AE"),MATCH(Sammanställning!$AO206,INDIRECT("'"&amp;$AL206&amp;"'!$AA:$AA"),0),4)</f>
        <v>0</v>
      </c>
      <c r="AQ206" s="21">
        <f>INDEX(DB!$A:$V,MATCH(Sammanställning!AQ$2&amp;Sammanställning!$AO206,DB!$U:$U,0),16)</f>
        <v>0</v>
      </c>
      <c r="AR206" s="21">
        <f>INDEX(DB!$A:$V,MATCH(Sammanställning!AR$2&amp;Sammanställning!$AO206,DB!$U:$U,0),16)</f>
        <v>0</v>
      </c>
      <c r="AS206" s="21">
        <f>INDEX(DB!$A:$V,MATCH(Sammanställning!AS$2&amp;Sammanställning!$AO206,DB!$U:$U,0),16)</f>
        <v>0</v>
      </c>
      <c r="AT206" s="21">
        <f t="shared" ca="1" si="93"/>
        <v>0</v>
      </c>
      <c r="AU206" s="21">
        <f t="shared" ca="1" si="94"/>
        <v>0</v>
      </c>
      <c r="AV206" s="21">
        <f t="shared" ca="1" si="95"/>
        <v>0</v>
      </c>
      <c r="AW206" t="e">
        <f ca="1">INDEX(DB!$A:$V,MATCH(Sammanställning!$AH$2&amp;Sammanställning!$AO206,DB!$U:$U,0),6)</f>
        <v>#N/A</v>
      </c>
      <c r="AX206" t="e">
        <f ca="1">INDEX(DB!$A:$V,MATCH(Sammanställning!$AH$2&amp;Sammanställning!$AO206,DB!$U:$U,0),7)</f>
        <v>#N/A</v>
      </c>
      <c r="AY206" t="e">
        <f ca="1">INDEX(DB!$A:$V,MATCH(Sammanställning!$AH$2&amp;Sammanställning!$AO206,DB!$U:$U,0),13)</f>
        <v>#N/A</v>
      </c>
      <c r="AZ206" t="e">
        <f ca="1">INDEX(DB!$A:$V,MATCH(Sammanställning!$AH$2&amp;Sammanställning!$AO206,DB!$U:$U,0),14)</f>
        <v>#N/A</v>
      </c>
      <c r="BA206" t="e">
        <f ca="1">INDEX(DB!$A:$V,MATCH(Sammanställning!$AH$2&amp;Sammanställning!$AO206,DB!$U:$U,0),17)</f>
        <v>#N/A</v>
      </c>
      <c r="BB206" s="21">
        <f t="shared" ca="1" si="96"/>
        <v>0</v>
      </c>
      <c r="BC206" s="21" t="e" cm="1">
        <f t="array" aca="1" ref="BC206" ca="1">INDEX($AQ206:$AS206,,MATCH($AH$2,$AQ$2:$AS$2,0))</f>
        <v>#N/A</v>
      </c>
      <c r="BD206" s="21" t="e" cm="1">
        <f t="array" aca="1" ref="BD206" ca="1">INDEX($AT206:$AV206,,MATCH($AH$2,$AT$2:$AV$2,0))</f>
        <v>#N/A</v>
      </c>
    </row>
    <row r="207" spans="1:56" ht="15" thickTop="1" x14ac:dyDescent="0.35">
      <c r="AJ207">
        <f t="shared" ca="1" si="91"/>
        <v>0</v>
      </c>
      <c r="AL207" t="s">
        <v>1799</v>
      </c>
      <c r="AM207">
        <v>13</v>
      </c>
      <c r="AN207">
        <f t="shared" ca="1" si="92"/>
        <v>1300</v>
      </c>
      <c r="AO207" t="s">
        <v>1337</v>
      </c>
      <c r="AP207" s="21">
        <f ca="1">INDEX(INDIRECT("'"&amp;$AL207&amp;"'!$AA:$AE"),MATCH(Sammanställning!$AO207,INDIRECT("'"&amp;$AL207&amp;"'!$AA:$AA"),0),4)</f>
        <v>0</v>
      </c>
      <c r="AQ207" s="21">
        <f>INDEX(DB!$A:$V,MATCH(Sammanställning!AQ$2&amp;Sammanställning!$AO207,DB!$U:$U,0),16)</f>
        <v>766.86793939999995</v>
      </c>
      <c r="AR207" s="21">
        <f>INDEX(DB!$A:$V,MATCH(Sammanställning!AR$2&amp;Sammanställning!$AO207,DB!$U:$U,0),16)</f>
        <v>1032.19305128</v>
      </c>
      <c r="AS207" s="21">
        <f>INDEX(DB!$A:$V,MATCH(Sammanställning!AS$2&amp;Sammanställning!$AO207,DB!$U:$U,0),16)</f>
        <v>1487.8357539599999</v>
      </c>
      <c r="AT207" s="21">
        <f t="shared" ca="1" si="93"/>
        <v>0</v>
      </c>
      <c r="AU207" s="21">
        <f t="shared" ca="1" si="94"/>
        <v>0</v>
      </c>
      <c r="AV207" s="21">
        <f t="shared" ca="1" si="95"/>
        <v>0</v>
      </c>
      <c r="AW207" t="e">
        <f ca="1">INDEX(DB!$A:$V,MATCH(Sammanställning!$AH$2&amp;Sammanställning!$AO207,DB!$U:$U,0),6)</f>
        <v>#N/A</v>
      </c>
      <c r="AX207" t="e">
        <f ca="1">INDEX(DB!$A:$V,MATCH(Sammanställning!$AH$2&amp;Sammanställning!$AO207,DB!$U:$U,0),7)</f>
        <v>#N/A</v>
      </c>
      <c r="AY207" t="e">
        <f ca="1">INDEX(DB!$A:$V,MATCH(Sammanställning!$AH$2&amp;Sammanställning!$AO207,DB!$U:$U,0),13)</f>
        <v>#N/A</v>
      </c>
      <c r="AZ207" t="e">
        <f ca="1">INDEX(DB!$A:$V,MATCH(Sammanställning!$AH$2&amp;Sammanställning!$AO207,DB!$U:$U,0),14)</f>
        <v>#N/A</v>
      </c>
      <c r="BA207" t="e">
        <f ca="1">INDEX(DB!$A:$V,MATCH(Sammanställning!$AH$2&amp;Sammanställning!$AO207,DB!$U:$U,0),17)</f>
        <v>#N/A</v>
      </c>
      <c r="BB207" s="21">
        <f t="shared" ca="1" si="96"/>
        <v>0</v>
      </c>
      <c r="BC207" s="21" t="e" cm="1">
        <f t="array" aca="1" ref="BC207" ca="1">INDEX($AQ207:$AS207,,MATCH($AH$2,$AQ$2:$AS$2,0))</f>
        <v>#N/A</v>
      </c>
      <c r="BD207" s="21" t="e" cm="1">
        <f t="array" aca="1" ref="BD207" ca="1">INDEX($AT207:$AV207,,MATCH($AH$2,$AT$2:$AV$2,0))</f>
        <v>#N/A</v>
      </c>
    </row>
    <row r="208" spans="1:56" ht="18.5" x14ac:dyDescent="0.35">
      <c r="D208" s="42" t="s">
        <v>1796</v>
      </c>
      <c r="AJ208">
        <f t="shared" ca="1" si="91"/>
        <v>0</v>
      </c>
      <c r="AL208" t="s">
        <v>1799</v>
      </c>
      <c r="AM208">
        <v>13</v>
      </c>
      <c r="AN208">
        <f t="shared" ca="1" si="92"/>
        <v>1300</v>
      </c>
      <c r="AO208" t="s">
        <v>1341</v>
      </c>
      <c r="AP208" s="21">
        <f ca="1">INDEX(INDIRECT("'"&amp;$AL208&amp;"'!$AA:$AE"),MATCH(Sammanställning!$AO208,INDIRECT("'"&amp;$AL208&amp;"'!$AA:$AA"),0),4)</f>
        <v>0</v>
      </c>
      <c r="AQ208" s="21">
        <f>INDEX(DB!$A:$V,MATCH(Sammanställning!AQ$2&amp;Sammanställning!$AO208,DB!$U:$U,0),16)</f>
        <v>3750.3760540000003</v>
      </c>
      <c r="AR208" s="21">
        <f>INDEX(DB!$A:$V,MATCH(Sammanställning!AR$2&amp;Sammanställning!$AO208,DB!$U:$U,0),16)</f>
        <v>3246.594196</v>
      </c>
      <c r="AS208" s="21">
        <f>INDEX(DB!$A:$V,MATCH(Sammanställning!AS$2&amp;Sammanställning!$AO208,DB!$U:$U,0),16)</f>
        <v>2133.7960474400002</v>
      </c>
      <c r="AT208" s="21">
        <f t="shared" ca="1" si="93"/>
        <v>0</v>
      </c>
      <c r="AU208" s="21">
        <f t="shared" ca="1" si="94"/>
        <v>0</v>
      </c>
      <c r="AV208" s="21">
        <f t="shared" ca="1" si="95"/>
        <v>0</v>
      </c>
      <c r="AW208" t="e">
        <f ca="1">INDEX(DB!$A:$V,MATCH(Sammanställning!$AH$2&amp;Sammanställning!$AO208,DB!$U:$U,0),6)</f>
        <v>#N/A</v>
      </c>
      <c r="AX208" t="e">
        <f ca="1">INDEX(DB!$A:$V,MATCH(Sammanställning!$AH$2&amp;Sammanställning!$AO208,DB!$U:$U,0),7)</f>
        <v>#N/A</v>
      </c>
      <c r="AY208" t="e">
        <f ca="1">INDEX(DB!$A:$V,MATCH(Sammanställning!$AH$2&amp;Sammanställning!$AO208,DB!$U:$U,0),13)</f>
        <v>#N/A</v>
      </c>
      <c r="AZ208" t="e">
        <f ca="1">INDEX(DB!$A:$V,MATCH(Sammanställning!$AH$2&amp;Sammanställning!$AO208,DB!$U:$U,0),14)</f>
        <v>#N/A</v>
      </c>
      <c r="BA208" t="e">
        <f ca="1">INDEX(DB!$A:$V,MATCH(Sammanställning!$AH$2&amp;Sammanställning!$AO208,DB!$U:$U,0),17)</f>
        <v>#N/A</v>
      </c>
      <c r="BB208" s="21">
        <f t="shared" ca="1" si="96"/>
        <v>0</v>
      </c>
      <c r="BC208" s="21" t="e" cm="1">
        <f t="array" aca="1" ref="BC208" ca="1">INDEX($AQ208:$AS208,,MATCH($AH$2,$AQ$2:$AS$2,0))</f>
        <v>#N/A</v>
      </c>
      <c r="BD208" s="21" t="e" cm="1">
        <f t="array" aca="1" ref="BD208" ca="1">INDEX($AT208:$AV208,,MATCH($AH$2,$AT$2:$AV$2,0))</f>
        <v>#N/A</v>
      </c>
    </row>
    <row r="209" spans="1:56" x14ac:dyDescent="0.35">
      <c r="D209" s="35" t="s">
        <v>27</v>
      </c>
      <c r="E209" s="35" t="s">
        <v>1808</v>
      </c>
      <c r="F209" s="35" t="s">
        <v>1809</v>
      </c>
      <c r="G209" s="35" t="s">
        <v>26</v>
      </c>
      <c r="H209" s="35" t="s">
        <v>28</v>
      </c>
      <c r="I209" s="43" t="s">
        <v>3</v>
      </c>
      <c r="J209" s="44" t="s">
        <v>37</v>
      </c>
      <c r="K209" s="43" t="s">
        <v>1810</v>
      </c>
      <c r="AJ209">
        <f t="shared" ca="1" si="91"/>
        <v>0</v>
      </c>
      <c r="AL209" t="s">
        <v>1799</v>
      </c>
      <c r="AM209">
        <v>13</v>
      </c>
      <c r="AN209">
        <f t="shared" ca="1" si="92"/>
        <v>1300</v>
      </c>
      <c r="AO209" t="s">
        <v>22</v>
      </c>
      <c r="AP209" s="21">
        <f ca="1">INDEX(INDIRECT("'"&amp;$AL209&amp;"'!$AA:$AE"),MATCH(Sammanställning!$AO209,INDIRECT("'"&amp;$AL209&amp;"'!$AA:$AA"),0),4)</f>
        <v>0</v>
      </c>
      <c r="AQ209" s="21">
        <f>INDEX(DB!$A:$V,MATCH(Sammanställning!AQ$2&amp;Sammanställning!$AO209,DB!$U:$U,0),16)</f>
        <v>55.975762000000003</v>
      </c>
      <c r="AR209" s="21">
        <f>INDEX(DB!$A:$V,MATCH(Sammanställning!AR$2&amp;Sammanställning!$AO209,DB!$U:$U,0),16)</f>
        <v>22.390304800000003</v>
      </c>
      <c r="AS209" s="21">
        <f>INDEX(DB!$A:$V,MATCH(Sammanställning!AS$2&amp;Sammanställning!$AO209,DB!$U:$U,0),16)</f>
        <v>1.1195152400000001E-3</v>
      </c>
      <c r="AT209" s="21">
        <f t="shared" ca="1" si="93"/>
        <v>0</v>
      </c>
      <c r="AU209" s="21">
        <f t="shared" ca="1" si="94"/>
        <v>0</v>
      </c>
      <c r="AV209" s="21">
        <f t="shared" ca="1" si="95"/>
        <v>0</v>
      </c>
      <c r="AW209" t="e">
        <f ca="1">INDEX(DB!$A:$V,MATCH(Sammanställning!$AH$2&amp;Sammanställning!$AO209,DB!$U:$U,0),6)</f>
        <v>#N/A</v>
      </c>
      <c r="AX209" t="e">
        <f ca="1">INDEX(DB!$A:$V,MATCH(Sammanställning!$AH$2&amp;Sammanställning!$AO209,DB!$U:$U,0),7)</f>
        <v>#N/A</v>
      </c>
      <c r="AY209" t="e">
        <f ca="1">INDEX(DB!$A:$V,MATCH(Sammanställning!$AH$2&amp;Sammanställning!$AO209,DB!$U:$U,0),13)</f>
        <v>#N/A</v>
      </c>
      <c r="AZ209" t="e">
        <f ca="1">INDEX(DB!$A:$V,MATCH(Sammanställning!$AH$2&amp;Sammanställning!$AO209,DB!$U:$U,0),14)</f>
        <v>#N/A</v>
      </c>
      <c r="BA209" t="e">
        <f ca="1">INDEX(DB!$A:$V,MATCH(Sammanställning!$AH$2&amp;Sammanställning!$AO209,DB!$U:$U,0),17)</f>
        <v>#N/A</v>
      </c>
      <c r="BB209" s="21">
        <f t="shared" ca="1" si="96"/>
        <v>0</v>
      </c>
      <c r="BC209" s="21" t="e" cm="1">
        <f t="array" aca="1" ref="BC209" ca="1">INDEX($AQ209:$AS209,,MATCH($AH$2,$AQ$2:$AS$2,0))</f>
        <v>#N/A</v>
      </c>
      <c r="BD209" s="21" t="e" cm="1">
        <f t="array" aca="1" ref="BD209" ca="1">INDEX($AT209:$AV209,,MATCH($AH$2,$AT$2:$AV$2,0))</f>
        <v>#N/A</v>
      </c>
    </row>
    <row r="210" spans="1:56" outlineLevel="1" x14ac:dyDescent="0.35">
      <c r="A210">
        <v>1001</v>
      </c>
      <c r="D210" s="45" t="str">
        <f t="shared" ref="D210:D233" ca="1" si="97">IFERROR(INDEX($AK:$BD,MATCH($A210,$AN:$AN,0),13),"")</f>
        <v/>
      </c>
      <c r="E210" s="45" t="str">
        <f t="shared" ref="E210:E233" ca="1" si="98">IFERROR(INDEX($AK:$BD,MATCH($A210,$AN:$AN,0),14),"")</f>
        <v/>
      </c>
      <c r="F210" s="45" t="str">
        <f t="shared" ref="F210:F233" ca="1" si="99">IFERROR(INDEX($AK:$BD,MATCH($A210,$AN:$AN,0),15),"")</f>
        <v/>
      </c>
      <c r="G210" s="45" t="str">
        <f t="shared" ref="G210:G233" ca="1" si="100">IFERROR(INDEX($AK:$BD,MATCH($A210,$AN:$AN,0),16),"")</f>
        <v/>
      </c>
      <c r="H210" s="45" t="str">
        <f t="shared" ref="H210:H233" ca="1" si="101">IFERROR(INDEX($AK:$BD,MATCH($A210,$AN:$AN,0),17),"")</f>
        <v/>
      </c>
      <c r="I210" s="46" t="str">
        <f t="shared" ref="I210:I233" ca="1" si="102">IFERROR(INDEX($AK:$BD,MATCH($A210,$AN:$AN,0),18),"")</f>
        <v/>
      </c>
      <c r="J210" s="47" t="str">
        <f t="shared" ref="J210:J233" ca="1" si="103">IFERROR(INDEX($AK:$BD,MATCH($A210,$AN:$AN,0),19),"")</f>
        <v/>
      </c>
      <c r="K210" s="47" t="str">
        <f t="shared" ref="K210:K233" ca="1" si="104">IFERROR(INDEX($AK:$BD,MATCH($A210,$AN:$AN,0),20),"")</f>
        <v/>
      </c>
      <c r="AJ210">
        <f t="shared" ca="1" si="91"/>
        <v>0</v>
      </c>
      <c r="AK210" t="s">
        <v>1781</v>
      </c>
      <c r="AL210" t="s">
        <v>1800</v>
      </c>
      <c r="AM210">
        <v>14</v>
      </c>
      <c r="AN210">
        <f t="shared" ca="1" si="92"/>
        <v>1400</v>
      </c>
      <c r="AO210" t="s">
        <v>1374</v>
      </c>
      <c r="AP210" s="21">
        <f ca="1">INDEX(INDIRECT("'"&amp;$AL210&amp;"'!$AA:$AE"),MATCH(Sammanställning!$AO210,INDIRECT("'"&amp;$AL210&amp;"'!$AA:$AA"),0),4)</f>
        <v>0</v>
      </c>
      <c r="AQ210" s="21">
        <f>INDEX(DB!$A:$V,MATCH(Sammanställning!AQ$2&amp;Sammanställning!$AO210,DB!$U:$U,0),16)</f>
        <v>5035.5795495199991</v>
      </c>
      <c r="AR210" s="21">
        <f>INDEX(DB!$A:$V,MATCH(Sammanställning!AR$2&amp;Sammanställning!$AO210,DB!$U:$U,0),16)</f>
        <v>6822.3258725599999</v>
      </c>
      <c r="AS210" s="21">
        <f>INDEX(DB!$A:$V,MATCH(Sammanställning!AS$2&amp;Sammanställning!$AO210,DB!$U:$U,0),16)</f>
        <v>6605.1399160000001</v>
      </c>
      <c r="AT210" s="21">
        <f t="shared" ca="1" si="93"/>
        <v>0</v>
      </c>
      <c r="AU210" s="21">
        <f t="shared" ca="1" si="94"/>
        <v>0</v>
      </c>
      <c r="AV210" s="21">
        <f t="shared" ca="1" si="95"/>
        <v>0</v>
      </c>
      <c r="AW210" t="e">
        <f ca="1">INDEX(DB!$A:$V,MATCH(Sammanställning!$AH$2&amp;Sammanställning!$AO210,DB!$U:$U,0),6)</f>
        <v>#N/A</v>
      </c>
      <c r="AX210" t="e">
        <f ca="1">INDEX(DB!$A:$V,MATCH(Sammanställning!$AH$2&amp;Sammanställning!$AO210,DB!$U:$U,0),7)</f>
        <v>#N/A</v>
      </c>
      <c r="AY210" t="e">
        <f ca="1">INDEX(DB!$A:$V,MATCH(Sammanställning!$AH$2&amp;Sammanställning!$AO210,DB!$U:$U,0),13)</f>
        <v>#N/A</v>
      </c>
      <c r="AZ210" t="e">
        <f ca="1">INDEX(DB!$A:$V,MATCH(Sammanställning!$AH$2&amp;Sammanställning!$AO210,DB!$U:$U,0),14)</f>
        <v>#N/A</v>
      </c>
      <c r="BA210" t="e">
        <f ca="1">INDEX(DB!$A:$V,MATCH(Sammanställning!$AH$2&amp;Sammanställning!$AO210,DB!$U:$U,0),17)</f>
        <v>#N/A</v>
      </c>
      <c r="BB210" s="21">
        <f t="shared" ca="1" si="96"/>
        <v>0</v>
      </c>
      <c r="BC210" s="21" t="e" cm="1">
        <f t="array" aca="1" ref="BC210" ca="1">INDEX($AQ210:$AS210,,MATCH($AH$2,$AQ$2:$AS$2,0))</f>
        <v>#N/A</v>
      </c>
      <c r="BD210" s="21" t="e" cm="1">
        <f t="array" aca="1" ref="BD210" ca="1">INDEX($AT210:$AV210,,MATCH($AH$2,$AT$2:$AV$2,0))</f>
        <v>#N/A</v>
      </c>
    </row>
    <row r="211" spans="1:56" outlineLevel="1" x14ac:dyDescent="0.35">
      <c r="A211">
        <v>1002</v>
      </c>
      <c r="D211" s="45" t="str">
        <f t="shared" ca="1" si="97"/>
        <v/>
      </c>
      <c r="E211" s="45" t="str">
        <f t="shared" ca="1" si="98"/>
        <v/>
      </c>
      <c r="F211" s="45" t="str">
        <f t="shared" ca="1" si="99"/>
        <v/>
      </c>
      <c r="G211" s="45" t="str">
        <f t="shared" ca="1" si="100"/>
        <v/>
      </c>
      <c r="H211" s="45" t="str">
        <f t="shared" ca="1" si="101"/>
        <v/>
      </c>
      <c r="I211" s="46" t="str">
        <f t="shared" ca="1" si="102"/>
        <v/>
      </c>
      <c r="J211" s="47" t="str">
        <f t="shared" ca="1" si="103"/>
        <v/>
      </c>
      <c r="K211" s="47" t="str">
        <f t="shared" ca="1" si="104"/>
        <v/>
      </c>
      <c r="AJ211">
        <f t="shared" ca="1" si="91"/>
        <v>0</v>
      </c>
      <c r="AL211" t="s">
        <v>1800</v>
      </c>
      <c r="AM211">
        <v>14</v>
      </c>
      <c r="AN211">
        <f t="shared" ca="1" si="92"/>
        <v>1400</v>
      </c>
      <c r="AO211" t="s">
        <v>1380</v>
      </c>
      <c r="AP211" s="21">
        <f ca="1">INDEX(INDIRECT("'"&amp;$AL211&amp;"'!$AA:$AE"),MATCH(Sammanställning!$AO211,INDIRECT("'"&amp;$AL211&amp;"'!$AA:$AA"),0),4)</f>
        <v>0</v>
      </c>
      <c r="AQ211" s="21">
        <f>INDEX(DB!$A:$V,MATCH(Sammanställning!AQ$2&amp;Sammanställning!$AO211,DB!$U:$U,0),16)</f>
        <v>0.10187588683999999</v>
      </c>
      <c r="AR211" s="21">
        <f>INDEX(DB!$A:$V,MATCH(Sammanställning!AR$2&amp;Sammanställning!$AO211,DB!$U:$U,0),16)</f>
        <v>5.5975762000000005E-2</v>
      </c>
      <c r="AS211" s="21">
        <f>INDEX(DB!$A:$V,MATCH(Sammanställning!AS$2&amp;Sammanställning!$AO211,DB!$U:$U,0),16)</f>
        <v>8.95612192E-2</v>
      </c>
      <c r="AT211" s="21">
        <f t="shared" ca="1" si="93"/>
        <v>0</v>
      </c>
      <c r="AU211" s="21">
        <f t="shared" ca="1" si="94"/>
        <v>0</v>
      </c>
      <c r="AV211" s="21">
        <f t="shared" ca="1" si="95"/>
        <v>0</v>
      </c>
      <c r="AW211" t="e">
        <f ca="1">INDEX(DB!$A:$V,MATCH(Sammanställning!$AH$2&amp;Sammanställning!$AO211,DB!$U:$U,0),6)</f>
        <v>#N/A</v>
      </c>
      <c r="AX211" t="e">
        <f ca="1">INDEX(DB!$A:$V,MATCH(Sammanställning!$AH$2&amp;Sammanställning!$AO211,DB!$U:$U,0),7)</f>
        <v>#N/A</v>
      </c>
      <c r="AY211" t="e">
        <f ca="1">INDEX(DB!$A:$V,MATCH(Sammanställning!$AH$2&amp;Sammanställning!$AO211,DB!$U:$U,0),13)</f>
        <v>#N/A</v>
      </c>
      <c r="AZ211" t="e">
        <f ca="1">INDEX(DB!$A:$V,MATCH(Sammanställning!$AH$2&amp;Sammanställning!$AO211,DB!$U:$U,0),14)</f>
        <v>#N/A</v>
      </c>
      <c r="BA211" t="e">
        <f ca="1">INDEX(DB!$A:$V,MATCH(Sammanställning!$AH$2&amp;Sammanställning!$AO211,DB!$U:$U,0),17)</f>
        <v>#N/A</v>
      </c>
      <c r="BB211" s="21">
        <f t="shared" ca="1" si="96"/>
        <v>0</v>
      </c>
      <c r="BC211" s="21" t="e" cm="1">
        <f t="array" aca="1" ref="BC211" ca="1">INDEX($AQ211:$AS211,,MATCH($AH$2,$AQ$2:$AS$2,0))</f>
        <v>#N/A</v>
      </c>
      <c r="BD211" s="21" t="e" cm="1">
        <f t="array" aca="1" ref="BD211" ca="1">INDEX($AT211:$AV211,,MATCH($AH$2,$AT$2:$AV$2,0))</f>
        <v>#N/A</v>
      </c>
    </row>
    <row r="212" spans="1:56" outlineLevel="1" x14ac:dyDescent="0.35">
      <c r="A212">
        <v>1003</v>
      </c>
      <c r="D212" s="45" t="str">
        <f t="shared" ca="1" si="97"/>
        <v/>
      </c>
      <c r="E212" s="45" t="str">
        <f t="shared" ca="1" si="98"/>
        <v/>
      </c>
      <c r="F212" s="45" t="str">
        <f t="shared" ca="1" si="99"/>
        <v/>
      </c>
      <c r="G212" s="45" t="str">
        <f t="shared" ca="1" si="100"/>
        <v/>
      </c>
      <c r="H212" s="45" t="str">
        <f t="shared" ca="1" si="101"/>
        <v/>
      </c>
      <c r="I212" s="46" t="str">
        <f t="shared" ca="1" si="102"/>
        <v/>
      </c>
      <c r="J212" s="47" t="str">
        <f t="shared" ca="1" si="103"/>
        <v/>
      </c>
      <c r="K212" s="47" t="str">
        <f t="shared" ca="1" si="104"/>
        <v/>
      </c>
      <c r="AJ212">
        <f t="shared" ca="1" si="91"/>
        <v>0</v>
      </c>
      <c r="AL212" t="s">
        <v>1800</v>
      </c>
      <c r="AM212">
        <v>14</v>
      </c>
      <c r="AN212">
        <f t="shared" ca="1" si="92"/>
        <v>1400</v>
      </c>
      <c r="AO212" t="s">
        <v>1383</v>
      </c>
      <c r="AP212" s="21">
        <f ca="1">INDEX(INDIRECT("'"&amp;$AL212&amp;"'!$AA:$AE"),MATCH(Sammanställning!$AO212,INDIRECT("'"&amp;$AL212&amp;"'!$AA:$AA"),0),4)</f>
        <v>0</v>
      </c>
      <c r="AQ212" s="21">
        <f>INDEX(DB!$A:$V,MATCH(Sammanställning!AQ$2&amp;Sammanställning!$AO212,DB!$U:$U,0),16)</f>
        <v>0.31794232815999995</v>
      </c>
      <c r="AR212" s="21">
        <f>INDEX(DB!$A:$V,MATCH(Sammanställning!AR$2&amp;Sammanställning!$AO212,DB!$U:$U,0),16)</f>
        <v>0.33585457200000002</v>
      </c>
      <c r="AS212" s="21">
        <f>INDEX(DB!$A:$V,MATCH(Sammanställning!AS$2&amp;Sammanställning!$AO212,DB!$U:$U,0),16)</f>
        <v>0.41422063879999999</v>
      </c>
      <c r="AT212" s="21">
        <f t="shared" ca="1" si="93"/>
        <v>0</v>
      </c>
      <c r="AU212" s="21">
        <f t="shared" ca="1" si="94"/>
        <v>0</v>
      </c>
      <c r="AV212" s="21">
        <f t="shared" ca="1" si="95"/>
        <v>0</v>
      </c>
      <c r="AW212" t="e">
        <f ca="1">INDEX(DB!$A:$V,MATCH(Sammanställning!$AH$2&amp;Sammanställning!$AO212,DB!$U:$U,0),6)</f>
        <v>#N/A</v>
      </c>
      <c r="AX212" t="e">
        <f ca="1">INDEX(DB!$A:$V,MATCH(Sammanställning!$AH$2&amp;Sammanställning!$AO212,DB!$U:$U,0),7)</f>
        <v>#N/A</v>
      </c>
      <c r="AY212" t="e">
        <f ca="1">INDEX(DB!$A:$V,MATCH(Sammanställning!$AH$2&amp;Sammanställning!$AO212,DB!$U:$U,0),13)</f>
        <v>#N/A</v>
      </c>
      <c r="AZ212" t="e">
        <f ca="1">INDEX(DB!$A:$V,MATCH(Sammanställning!$AH$2&amp;Sammanställning!$AO212,DB!$U:$U,0),14)</f>
        <v>#N/A</v>
      </c>
      <c r="BA212" t="e">
        <f ca="1">INDEX(DB!$A:$V,MATCH(Sammanställning!$AH$2&amp;Sammanställning!$AO212,DB!$U:$U,0),17)</f>
        <v>#N/A</v>
      </c>
      <c r="BB212" s="21">
        <f t="shared" ca="1" si="96"/>
        <v>0</v>
      </c>
      <c r="BC212" s="21" t="e" cm="1">
        <f t="array" aca="1" ref="BC212" ca="1">INDEX($AQ212:$AS212,,MATCH($AH$2,$AQ$2:$AS$2,0))</f>
        <v>#N/A</v>
      </c>
      <c r="BD212" s="21" t="e" cm="1">
        <f t="array" aca="1" ref="BD212" ca="1">INDEX($AT212:$AV212,,MATCH($AH$2,$AT$2:$AV$2,0))</f>
        <v>#N/A</v>
      </c>
    </row>
    <row r="213" spans="1:56" outlineLevel="1" x14ac:dyDescent="0.35">
      <c r="A213">
        <v>1004</v>
      </c>
      <c r="D213" s="45" t="str">
        <f t="shared" ca="1" si="97"/>
        <v/>
      </c>
      <c r="E213" s="45" t="str">
        <f t="shared" ca="1" si="98"/>
        <v/>
      </c>
      <c r="F213" s="45" t="str">
        <f t="shared" ca="1" si="99"/>
        <v/>
      </c>
      <c r="G213" s="45" t="str">
        <f t="shared" ca="1" si="100"/>
        <v/>
      </c>
      <c r="H213" s="45" t="str">
        <f t="shared" ca="1" si="101"/>
        <v/>
      </c>
      <c r="I213" s="46" t="str">
        <f t="shared" ca="1" si="102"/>
        <v/>
      </c>
      <c r="J213" s="47" t="str">
        <f t="shared" ca="1" si="103"/>
        <v/>
      </c>
      <c r="K213" s="47" t="str">
        <f t="shared" ca="1" si="104"/>
        <v/>
      </c>
      <c r="AJ213">
        <f t="shared" ca="1" si="91"/>
        <v>0</v>
      </c>
      <c r="AL213" t="s">
        <v>1800</v>
      </c>
      <c r="AM213">
        <v>14</v>
      </c>
      <c r="AN213">
        <f t="shared" ca="1" si="92"/>
        <v>1400</v>
      </c>
      <c r="AO213" t="s">
        <v>1386</v>
      </c>
      <c r="AP213" s="21">
        <f ca="1">INDEX(INDIRECT("'"&amp;$AL213&amp;"'!$AA:$AE"),MATCH(Sammanställning!$AO213,INDIRECT("'"&amp;$AL213&amp;"'!$AA:$AA"),0),4)</f>
        <v>0</v>
      </c>
      <c r="AQ213" s="21">
        <f>INDEX(DB!$A:$V,MATCH(Sammanställning!AQ$2&amp;Sammanställning!$AO213,DB!$U:$U,0),16)</f>
        <v>0.10187588683999999</v>
      </c>
      <c r="AR213" s="21">
        <f>INDEX(DB!$A:$V,MATCH(Sammanställning!AR$2&amp;Sammanställning!$AO213,DB!$U:$U,0),16)</f>
        <v>6.7170914400000004E-2</v>
      </c>
      <c r="AS213" s="21">
        <f>INDEX(DB!$A:$V,MATCH(Sammanställning!AS$2&amp;Sammanställning!$AO213,DB!$U:$U,0),16)</f>
        <v>8.95612192E-2</v>
      </c>
      <c r="AT213" s="21">
        <f t="shared" ca="1" si="93"/>
        <v>0</v>
      </c>
      <c r="AU213" s="21">
        <f t="shared" ca="1" si="94"/>
        <v>0</v>
      </c>
      <c r="AV213" s="21">
        <f t="shared" ca="1" si="95"/>
        <v>0</v>
      </c>
      <c r="AW213" t="e">
        <f ca="1">INDEX(DB!$A:$V,MATCH(Sammanställning!$AH$2&amp;Sammanställning!$AO213,DB!$U:$U,0),6)</f>
        <v>#N/A</v>
      </c>
      <c r="AX213" t="e">
        <f ca="1">INDEX(DB!$A:$V,MATCH(Sammanställning!$AH$2&amp;Sammanställning!$AO213,DB!$U:$U,0),7)</f>
        <v>#N/A</v>
      </c>
      <c r="AY213" t="e">
        <f ca="1">INDEX(DB!$A:$V,MATCH(Sammanställning!$AH$2&amp;Sammanställning!$AO213,DB!$U:$U,0),13)</f>
        <v>#N/A</v>
      </c>
      <c r="AZ213" t="e">
        <f ca="1">INDEX(DB!$A:$V,MATCH(Sammanställning!$AH$2&amp;Sammanställning!$AO213,DB!$U:$U,0),14)</f>
        <v>#N/A</v>
      </c>
      <c r="BA213" t="e">
        <f ca="1">INDEX(DB!$A:$V,MATCH(Sammanställning!$AH$2&amp;Sammanställning!$AO213,DB!$U:$U,0),17)</f>
        <v>#N/A</v>
      </c>
      <c r="BB213" s="21">
        <f t="shared" ca="1" si="96"/>
        <v>0</v>
      </c>
      <c r="BC213" s="21" t="e" cm="1">
        <f t="array" aca="1" ref="BC213" ca="1">INDEX($AQ213:$AS213,,MATCH($AH$2,$AQ$2:$AS$2,0))</f>
        <v>#N/A</v>
      </c>
      <c r="BD213" s="21" t="e" cm="1">
        <f t="array" aca="1" ref="BD213" ca="1">INDEX($AT213:$AV213,,MATCH($AH$2,$AT$2:$AV$2,0))</f>
        <v>#N/A</v>
      </c>
    </row>
    <row r="214" spans="1:56" outlineLevel="1" x14ac:dyDescent="0.35">
      <c r="A214">
        <v>1005</v>
      </c>
      <c r="D214" s="45" t="str">
        <f t="shared" ca="1" si="97"/>
        <v/>
      </c>
      <c r="E214" s="45" t="str">
        <f t="shared" ca="1" si="98"/>
        <v/>
      </c>
      <c r="F214" s="45" t="str">
        <f t="shared" ca="1" si="99"/>
        <v/>
      </c>
      <c r="G214" s="45" t="str">
        <f t="shared" ca="1" si="100"/>
        <v/>
      </c>
      <c r="H214" s="45" t="str">
        <f t="shared" ca="1" si="101"/>
        <v/>
      </c>
      <c r="I214" s="46" t="str">
        <f t="shared" ca="1" si="102"/>
        <v/>
      </c>
      <c r="J214" s="47" t="str">
        <f t="shared" ca="1" si="103"/>
        <v/>
      </c>
      <c r="K214" s="47" t="str">
        <f t="shared" ca="1" si="104"/>
        <v/>
      </c>
      <c r="AJ214">
        <f t="shared" ca="1" si="91"/>
        <v>0</v>
      </c>
      <c r="AL214" t="s">
        <v>1800</v>
      </c>
      <c r="AM214">
        <v>14</v>
      </c>
      <c r="AN214">
        <f t="shared" ca="1" si="92"/>
        <v>1400</v>
      </c>
      <c r="AO214" t="s">
        <v>1389</v>
      </c>
      <c r="AP214" s="21">
        <f ca="1">INDEX(INDIRECT("'"&amp;$AL214&amp;"'!$AA:$AE"),MATCH(Sammanställning!$AO214,INDIRECT("'"&amp;$AL214&amp;"'!$AA:$AA"),0),4)</f>
        <v>0</v>
      </c>
      <c r="AQ214" s="21">
        <f>INDEX(DB!$A:$V,MATCH(Sammanställning!AQ$2&amp;Sammanställning!$AO214,DB!$U:$U,0),16)</f>
        <v>0.31794232815999995</v>
      </c>
      <c r="AR214" s="21">
        <f>INDEX(DB!$A:$V,MATCH(Sammanställning!AR$2&amp;Sammanställning!$AO214,DB!$U:$U,0),16)</f>
        <v>0.34704972439999998</v>
      </c>
      <c r="AS214" s="21">
        <f>INDEX(DB!$A:$V,MATCH(Sammanställning!AS$2&amp;Sammanställning!$AO214,DB!$U:$U,0),16)</f>
        <v>0.41422063879999999</v>
      </c>
      <c r="AT214" s="21">
        <f t="shared" ca="1" si="93"/>
        <v>0</v>
      </c>
      <c r="AU214" s="21">
        <f t="shared" ca="1" si="94"/>
        <v>0</v>
      </c>
      <c r="AV214" s="21">
        <f t="shared" ca="1" si="95"/>
        <v>0</v>
      </c>
      <c r="AW214" t="e">
        <f ca="1">INDEX(DB!$A:$V,MATCH(Sammanställning!$AH$2&amp;Sammanställning!$AO214,DB!$U:$U,0),6)</f>
        <v>#N/A</v>
      </c>
      <c r="AX214" t="e">
        <f ca="1">INDEX(DB!$A:$V,MATCH(Sammanställning!$AH$2&amp;Sammanställning!$AO214,DB!$U:$U,0),7)</f>
        <v>#N/A</v>
      </c>
      <c r="AY214" t="e">
        <f ca="1">INDEX(DB!$A:$V,MATCH(Sammanställning!$AH$2&amp;Sammanställning!$AO214,DB!$U:$U,0),13)</f>
        <v>#N/A</v>
      </c>
      <c r="AZ214" t="e">
        <f ca="1">INDEX(DB!$A:$V,MATCH(Sammanställning!$AH$2&amp;Sammanställning!$AO214,DB!$U:$U,0),14)</f>
        <v>#N/A</v>
      </c>
      <c r="BA214" t="e">
        <f ca="1">INDEX(DB!$A:$V,MATCH(Sammanställning!$AH$2&amp;Sammanställning!$AO214,DB!$U:$U,0),17)</f>
        <v>#N/A</v>
      </c>
      <c r="BB214" s="21">
        <f t="shared" ca="1" si="96"/>
        <v>0</v>
      </c>
      <c r="BC214" s="21" t="e" cm="1">
        <f t="array" aca="1" ref="BC214" ca="1">INDEX($AQ214:$AS214,,MATCH($AH$2,$AQ$2:$AS$2,0))</f>
        <v>#N/A</v>
      </c>
      <c r="BD214" s="21" t="e" cm="1">
        <f t="array" aca="1" ref="BD214" ca="1">INDEX($AT214:$AV214,,MATCH($AH$2,$AT$2:$AV$2,0))</f>
        <v>#N/A</v>
      </c>
    </row>
    <row r="215" spans="1:56" outlineLevel="1" x14ac:dyDescent="0.35">
      <c r="A215">
        <v>1006</v>
      </c>
      <c r="D215" s="45" t="str">
        <f t="shared" ca="1" si="97"/>
        <v/>
      </c>
      <c r="E215" s="45" t="str">
        <f t="shared" ca="1" si="98"/>
        <v/>
      </c>
      <c r="F215" s="45" t="str">
        <f t="shared" ca="1" si="99"/>
        <v/>
      </c>
      <c r="G215" s="45" t="str">
        <f t="shared" ca="1" si="100"/>
        <v/>
      </c>
      <c r="H215" s="45" t="str">
        <f t="shared" ca="1" si="101"/>
        <v/>
      </c>
      <c r="I215" s="46" t="str">
        <f t="shared" ca="1" si="102"/>
        <v/>
      </c>
      <c r="J215" s="47" t="str">
        <f t="shared" ca="1" si="103"/>
        <v/>
      </c>
      <c r="K215" s="47" t="str">
        <f t="shared" ca="1" si="104"/>
        <v/>
      </c>
      <c r="AJ215">
        <f t="shared" ca="1" si="91"/>
        <v>0</v>
      </c>
      <c r="AL215" t="s">
        <v>1800</v>
      </c>
      <c r="AM215">
        <v>14</v>
      </c>
      <c r="AN215">
        <f t="shared" ca="1" si="92"/>
        <v>1400</v>
      </c>
      <c r="AO215" t="s">
        <v>1392</v>
      </c>
      <c r="AP215" s="21">
        <f ca="1">INDEX(INDIRECT("'"&amp;$AL215&amp;"'!$AA:$AE"),MATCH(Sammanställning!$AO215,INDIRECT("'"&amp;$AL215&amp;"'!$AA:$AA"),0),4)</f>
        <v>0</v>
      </c>
      <c r="AQ215" s="21">
        <f>INDEX(DB!$A:$V,MATCH(Sammanställning!AQ$2&amp;Sammanställning!$AO215,DB!$U:$U,0),16)</f>
        <v>0.10187588683999999</v>
      </c>
      <c r="AR215" s="21">
        <f>INDEX(DB!$A:$V,MATCH(Sammanställning!AR$2&amp;Sammanställning!$AO215,DB!$U:$U,0),16)</f>
        <v>7.8366066800000009E-2</v>
      </c>
      <c r="AS215" s="21">
        <f>INDEX(DB!$A:$V,MATCH(Sammanställning!AS$2&amp;Sammanställning!$AO215,DB!$U:$U,0),16)</f>
        <v>8.95612192E-2</v>
      </c>
      <c r="AT215" s="21">
        <f t="shared" ca="1" si="93"/>
        <v>0</v>
      </c>
      <c r="AU215" s="21">
        <f t="shared" ca="1" si="94"/>
        <v>0</v>
      </c>
      <c r="AV215" s="21">
        <f t="shared" ca="1" si="95"/>
        <v>0</v>
      </c>
      <c r="AW215" t="e">
        <f ca="1">INDEX(DB!$A:$V,MATCH(Sammanställning!$AH$2&amp;Sammanställning!$AO215,DB!$U:$U,0),6)</f>
        <v>#N/A</v>
      </c>
      <c r="AX215" t="e">
        <f ca="1">INDEX(DB!$A:$V,MATCH(Sammanställning!$AH$2&amp;Sammanställning!$AO215,DB!$U:$U,0),7)</f>
        <v>#N/A</v>
      </c>
      <c r="AY215" t="e">
        <f ca="1">INDEX(DB!$A:$V,MATCH(Sammanställning!$AH$2&amp;Sammanställning!$AO215,DB!$U:$U,0),13)</f>
        <v>#N/A</v>
      </c>
      <c r="AZ215" t="e">
        <f ca="1">INDEX(DB!$A:$V,MATCH(Sammanställning!$AH$2&amp;Sammanställning!$AO215,DB!$U:$U,0),14)</f>
        <v>#N/A</v>
      </c>
      <c r="BA215" t="e">
        <f ca="1">INDEX(DB!$A:$V,MATCH(Sammanställning!$AH$2&amp;Sammanställning!$AO215,DB!$U:$U,0),17)</f>
        <v>#N/A</v>
      </c>
      <c r="BB215" s="21">
        <f t="shared" ca="1" si="96"/>
        <v>0</v>
      </c>
      <c r="BC215" s="21" t="e" cm="1">
        <f t="array" aca="1" ref="BC215" ca="1">INDEX($AQ215:$AS215,,MATCH($AH$2,$AQ$2:$AS$2,0))</f>
        <v>#N/A</v>
      </c>
      <c r="BD215" s="21" t="e" cm="1">
        <f t="array" aca="1" ref="BD215" ca="1">INDEX($AT215:$AV215,,MATCH($AH$2,$AT$2:$AV$2,0))</f>
        <v>#N/A</v>
      </c>
    </row>
    <row r="216" spans="1:56" outlineLevel="1" x14ac:dyDescent="0.35">
      <c r="A216">
        <v>1007</v>
      </c>
      <c r="D216" s="45" t="str">
        <f t="shared" ca="1" si="97"/>
        <v/>
      </c>
      <c r="E216" s="45" t="str">
        <f t="shared" ca="1" si="98"/>
        <v/>
      </c>
      <c r="F216" s="45" t="str">
        <f t="shared" ca="1" si="99"/>
        <v/>
      </c>
      <c r="G216" s="45" t="str">
        <f t="shared" ca="1" si="100"/>
        <v/>
      </c>
      <c r="H216" s="45" t="str">
        <f t="shared" ca="1" si="101"/>
        <v/>
      </c>
      <c r="I216" s="46" t="str">
        <f t="shared" ca="1" si="102"/>
        <v/>
      </c>
      <c r="J216" s="47" t="str">
        <f t="shared" ca="1" si="103"/>
        <v/>
      </c>
      <c r="K216" s="47" t="str">
        <f t="shared" ca="1" si="104"/>
        <v/>
      </c>
      <c r="AJ216">
        <f t="shared" ca="1" si="91"/>
        <v>0</v>
      </c>
      <c r="AL216" t="s">
        <v>1800</v>
      </c>
      <c r="AM216">
        <v>14</v>
      </c>
      <c r="AN216">
        <f t="shared" ca="1" si="92"/>
        <v>1400</v>
      </c>
      <c r="AO216" t="s">
        <v>1395</v>
      </c>
      <c r="AP216" s="21">
        <f ca="1">INDEX(INDIRECT("'"&amp;$AL216&amp;"'!$AA:$AE"),MATCH(Sammanställning!$AO216,INDIRECT("'"&amp;$AL216&amp;"'!$AA:$AA"),0),4)</f>
        <v>0</v>
      </c>
      <c r="AQ216" s="21">
        <f>INDEX(DB!$A:$V,MATCH(Sammanställning!AQ$2&amp;Sammanställning!$AO216,DB!$U:$U,0),16)</f>
        <v>0.31794232815999995</v>
      </c>
      <c r="AR216" s="21">
        <f>INDEX(DB!$A:$V,MATCH(Sammanställning!AR$2&amp;Sammanställning!$AO216,DB!$U:$U,0),16)</f>
        <v>0.3582448768</v>
      </c>
      <c r="AS216" s="21">
        <f>INDEX(DB!$A:$V,MATCH(Sammanställning!AS$2&amp;Sammanställning!$AO216,DB!$U:$U,0),16)</f>
        <v>0.41422063879999999</v>
      </c>
      <c r="AT216" s="21">
        <f t="shared" ca="1" si="93"/>
        <v>0</v>
      </c>
      <c r="AU216" s="21">
        <f t="shared" ca="1" si="94"/>
        <v>0</v>
      </c>
      <c r="AV216" s="21">
        <f t="shared" ca="1" si="95"/>
        <v>0</v>
      </c>
      <c r="AW216" t="e">
        <f ca="1">INDEX(DB!$A:$V,MATCH(Sammanställning!$AH$2&amp;Sammanställning!$AO216,DB!$U:$U,0),6)</f>
        <v>#N/A</v>
      </c>
      <c r="AX216" t="e">
        <f ca="1">INDEX(DB!$A:$V,MATCH(Sammanställning!$AH$2&amp;Sammanställning!$AO216,DB!$U:$U,0),7)</f>
        <v>#N/A</v>
      </c>
      <c r="AY216" t="e">
        <f ca="1">INDEX(DB!$A:$V,MATCH(Sammanställning!$AH$2&amp;Sammanställning!$AO216,DB!$U:$U,0),13)</f>
        <v>#N/A</v>
      </c>
      <c r="AZ216" t="e">
        <f ca="1">INDEX(DB!$A:$V,MATCH(Sammanställning!$AH$2&amp;Sammanställning!$AO216,DB!$U:$U,0),14)</f>
        <v>#N/A</v>
      </c>
      <c r="BA216" t="e">
        <f ca="1">INDEX(DB!$A:$V,MATCH(Sammanställning!$AH$2&amp;Sammanställning!$AO216,DB!$U:$U,0),17)</f>
        <v>#N/A</v>
      </c>
      <c r="BB216" s="21">
        <f t="shared" ca="1" si="96"/>
        <v>0</v>
      </c>
      <c r="BC216" s="21" t="e" cm="1">
        <f t="array" aca="1" ref="BC216" ca="1">INDEX($AQ216:$AS216,,MATCH($AH$2,$AQ$2:$AS$2,0))</f>
        <v>#N/A</v>
      </c>
      <c r="BD216" s="21" t="e" cm="1">
        <f t="array" aca="1" ref="BD216" ca="1">INDEX($AT216:$AV216,,MATCH($AH$2,$AT$2:$AV$2,0))</f>
        <v>#N/A</v>
      </c>
    </row>
    <row r="217" spans="1:56" outlineLevel="1" x14ac:dyDescent="0.35">
      <c r="A217">
        <v>1008</v>
      </c>
      <c r="D217" s="45" t="str">
        <f t="shared" ca="1" si="97"/>
        <v/>
      </c>
      <c r="E217" s="45" t="str">
        <f t="shared" ca="1" si="98"/>
        <v/>
      </c>
      <c r="F217" s="45" t="str">
        <f t="shared" ca="1" si="99"/>
        <v/>
      </c>
      <c r="G217" s="45" t="str">
        <f t="shared" ca="1" si="100"/>
        <v/>
      </c>
      <c r="H217" s="45" t="str">
        <f t="shared" ca="1" si="101"/>
        <v/>
      </c>
      <c r="I217" s="46" t="str">
        <f t="shared" ca="1" si="102"/>
        <v/>
      </c>
      <c r="J217" s="47" t="str">
        <f t="shared" ca="1" si="103"/>
        <v/>
      </c>
      <c r="K217" s="47" t="str">
        <f t="shared" ca="1" si="104"/>
        <v/>
      </c>
      <c r="AJ217">
        <f t="shared" ca="1" si="91"/>
        <v>0</v>
      </c>
      <c r="AL217" t="s">
        <v>1800</v>
      </c>
      <c r="AM217">
        <v>14</v>
      </c>
      <c r="AN217">
        <f t="shared" ca="1" si="92"/>
        <v>1400</v>
      </c>
      <c r="AO217" t="s">
        <v>1398</v>
      </c>
      <c r="AP217" s="21">
        <f ca="1">INDEX(INDIRECT("'"&amp;$AL217&amp;"'!$AA:$AE"),MATCH(Sammanställning!$AO217,INDIRECT("'"&amp;$AL217&amp;"'!$AA:$AA"),0),4)</f>
        <v>0</v>
      </c>
      <c r="AQ217" s="21">
        <f>INDEX(DB!$A:$V,MATCH(Sammanställning!AQ$2&amp;Sammanställning!$AO217,DB!$U:$U,0),16)</f>
        <v>1119.5152399999999</v>
      </c>
      <c r="AR217" s="21">
        <f>INDEX(DB!$A:$V,MATCH(Sammanställning!AR$2&amp;Sammanställning!$AO217,DB!$U:$U,0),16)</f>
        <v>2006.1713100799998</v>
      </c>
      <c r="AS217" s="21">
        <f>INDEX(DB!$A:$V,MATCH(Sammanställning!AS$2&amp;Sammanställning!$AO217,DB!$U:$U,0),16)</f>
        <v>1721.8144391200001</v>
      </c>
      <c r="AT217" s="21">
        <f t="shared" ca="1" si="93"/>
        <v>0</v>
      </c>
      <c r="AU217" s="21">
        <f t="shared" ca="1" si="94"/>
        <v>0</v>
      </c>
      <c r="AV217" s="21">
        <f t="shared" ca="1" si="95"/>
        <v>0</v>
      </c>
      <c r="AW217" t="e">
        <f ca="1">INDEX(DB!$A:$V,MATCH(Sammanställning!$AH$2&amp;Sammanställning!$AO217,DB!$U:$U,0),6)</f>
        <v>#N/A</v>
      </c>
      <c r="AX217" t="e">
        <f ca="1">INDEX(DB!$A:$V,MATCH(Sammanställning!$AH$2&amp;Sammanställning!$AO217,DB!$U:$U,0),7)</f>
        <v>#N/A</v>
      </c>
      <c r="AY217" t="e">
        <f ca="1">INDEX(DB!$A:$V,MATCH(Sammanställning!$AH$2&amp;Sammanställning!$AO217,DB!$U:$U,0),13)</f>
        <v>#N/A</v>
      </c>
      <c r="AZ217" t="e">
        <f ca="1">INDEX(DB!$A:$V,MATCH(Sammanställning!$AH$2&amp;Sammanställning!$AO217,DB!$U:$U,0),14)</f>
        <v>#N/A</v>
      </c>
      <c r="BA217" t="e">
        <f ca="1">INDEX(DB!$A:$V,MATCH(Sammanställning!$AH$2&amp;Sammanställning!$AO217,DB!$U:$U,0),17)</f>
        <v>#N/A</v>
      </c>
      <c r="BB217" s="21">
        <f t="shared" ca="1" si="96"/>
        <v>0</v>
      </c>
      <c r="BC217" s="21" t="e" cm="1">
        <f t="array" aca="1" ref="BC217" ca="1">INDEX($AQ217:$AS217,,MATCH($AH$2,$AQ$2:$AS$2,0))</f>
        <v>#N/A</v>
      </c>
      <c r="BD217" s="21" t="e" cm="1">
        <f t="array" aca="1" ref="BD217" ca="1">INDEX($AT217:$AV217,,MATCH($AH$2,$AT$2:$AV$2,0))</f>
        <v>#N/A</v>
      </c>
    </row>
    <row r="218" spans="1:56" outlineLevel="1" x14ac:dyDescent="0.35">
      <c r="A218">
        <v>1009</v>
      </c>
      <c r="D218" s="45" t="str">
        <f t="shared" ca="1" si="97"/>
        <v/>
      </c>
      <c r="E218" s="45" t="str">
        <f t="shared" ca="1" si="98"/>
        <v/>
      </c>
      <c r="F218" s="45" t="str">
        <f t="shared" ca="1" si="99"/>
        <v/>
      </c>
      <c r="G218" s="45" t="str">
        <f t="shared" ca="1" si="100"/>
        <v/>
      </c>
      <c r="H218" s="45" t="str">
        <f t="shared" ca="1" si="101"/>
        <v/>
      </c>
      <c r="I218" s="46" t="str">
        <f t="shared" ca="1" si="102"/>
        <v/>
      </c>
      <c r="J218" s="47" t="str">
        <f t="shared" ca="1" si="103"/>
        <v/>
      </c>
      <c r="K218" s="47" t="str">
        <f t="shared" ca="1" si="104"/>
        <v/>
      </c>
      <c r="AJ218">
        <f t="shared" ca="1" si="91"/>
        <v>0</v>
      </c>
      <c r="AL218" t="s">
        <v>1800</v>
      </c>
      <c r="AM218">
        <v>14</v>
      </c>
      <c r="AN218">
        <f t="shared" ca="1" si="92"/>
        <v>1400</v>
      </c>
      <c r="AO218" t="s">
        <v>1402</v>
      </c>
      <c r="AP218" s="21">
        <f ca="1">INDEX(INDIRECT("'"&amp;$AL218&amp;"'!$AA:$AE"),MATCH(Sammanställning!$AO218,INDIRECT("'"&amp;$AL218&amp;"'!$AA:$AA"),0),4)</f>
        <v>0</v>
      </c>
      <c r="AQ218" s="21">
        <f>INDEX(DB!$A:$V,MATCH(Sammanställning!AQ$2&amp;Sammanställning!$AO218,DB!$U:$U,0),16)</f>
        <v>3996.6694068000002</v>
      </c>
      <c r="AR218" s="21">
        <f>INDEX(DB!$A:$V,MATCH(Sammanställning!AR$2&amp;Sammanställning!$AO218,DB!$U:$U,0),16)</f>
        <v>1847.2001460000001</v>
      </c>
      <c r="AS218" s="21">
        <f>INDEX(DB!$A:$V,MATCH(Sammanställning!AS$2&amp;Sammanställning!$AO218,DB!$U:$U,0),16)</f>
        <v>1875.1880270000001</v>
      </c>
      <c r="AT218" s="21">
        <f t="shared" ca="1" si="93"/>
        <v>0</v>
      </c>
      <c r="AU218" s="21">
        <f t="shared" ca="1" si="94"/>
        <v>0</v>
      </c>
      <c r="AV218" s="21">
        <f t="shared" ca="1" si="95"/>
        <v>0</v>
      </c>
      <c r="AW218" t="e">
        <f ca="1">INDEX(DB!$A:$V,MATCH(Sammanställning!$AH$2&amp;Sammanställning!$AO218,DB!$U:$U,0),6)</f>
        <v>#N/A</v>
      </c>
      <c r="AX218" t="e">
        <f ca="1">INDEX(DB!$A:$V,MATCH(Sammanställning!$AH$2&amp;Sammanställning!$AO218,DB!$U:$U,0),7)</f>
        <v>#N/A</v>
      </c>
      <c r="AY218" t="e">
        <f ca="1">INDEX(DB!$A:$V,MATCH(Sammanställning!$AH$2&amp;Sammanställning!$AO218,DB!$U:$U,0),13)</f>
        <v>#N/A</v>
      </c>
      <c r="AZ218" t="e">
        <f ca="1">INDEX(DB!$A:$V,MATCH(Sammanställning!$AH$2&amp;Sammanställning!$AO218,DB!$U:$U,0),14)</f>
        <v>#N/A</v>
      </c>
      <c r="BA218" t="e">
        <f ca="1">INDEX(DB!$A:$V,MATCH(Sammanställning!$AH$2&amp;Sammanställning!$AO218,DB!$U:$U,0),17)</f>
        <v>#N/A</v>
      </c>
      <c r="BB218" s="21">
        <f t="shared" ca="1" si="96"/>
        <v>0</v>
      </c>
      <c r="BC218" s="21" t="e" cm="1">
        <f t="array" aca="1" ref="BC218" ca="1">INDEX($AQ218:$AS218,,MATCH($AH$2,$AQ$2:$AS$2,0))</f>
        <v>#N/A</v>
      </c>
      <c r="BD218" s="21" t="e" cm="1">
        <f t="array" aca="1" ref="BD218" ca="1">INDEX($AT218:$AV218,,MATCH($AH$2,$AT$2:$AV$2,0))</f>
        <v>#N/A</v>
      </c>
    </row>
    <row r="219" spans="1:56" outlineLevel="1" x14ac:dyDescent="0.35">
      <c r="A219">
        <v>1010</v>
      </c>
      <c r="D219" s="45" t="str">
        <f t="shared" ca="1" si="97"/>
        <v/>
      </c>
      <c r="E219" s="45" t="str">
        <f t="shared" ca="1" si="98"/>
        <v/>
      </c>
      <c r="F219" s="45" t="str">
        <f t="shared" ca="1" si="99"/>
        <v/>
      </c>
      <c r="G219" s="45" t="str">
        <f t="shared" ca="1" si="100"/>
        <v/>
      </c>
      <c r="H219" s="45" t="str">
        <f t="shared" ca="1" si="101"/>
        <v/>
      </c>
      <c r="I219" s="46" t="str">
        <f t="shared" ca="1" si="102"/>
        <v/>
      </c>
      <c r="J219" s="47" t="str">
        <f t="shared" ca="1" si="103"/>
        <v/>
      </c>
      <c r="K219" s="47" t="str">
        <f t="shared" ca="1" si="104"/>
        <v/>
      </c>
      <c r="AJ219">
        <f t="shared" ca="1" si="91"/>
        <v>0</v>
      </c>
      <c r="AL219" t="s">
        <v>1800</v>
      </c>
      <c r="AM219">
        <v>14</v>
      </c>
      <c r="AN219">
        <f t="shared" ca="1" si="92"/>
        <v>1400</v>
      </c>
      <c r="AO219" t="s">
        <v>22</v>
      </c>
      <c r="AP219" s="21">
        <f ca="1">INDEX(INDIRECT("'"&amp;$AL219&amp;"'!$AA:$AE"),MATCH(Sammanställning!$AO219,INDIRECT("'"&amp;$AL219&amp;"'!$AA:$AA"),0),4)</f>
        <v>0</v>
      </c>
      <c r="AQ219" s="21">
        <f>INDEX(DB!$A:$V,MATCH(Sammanställning!AQ$2&amp;Sammanställning!$AO219,DB!$U:$U,0),16)</f>
        <v>55.975762000000003</v>
      </c>
      <c r="AR219" s="21">
        <f>INDEX(DB!$A:$V,MATCH(Sammanställning!AR$2&amp;Sammanställning!$AO219,DB!$U:$U,0),16)</f>
        <v>22.390304800000003</v>
      </c>
      <c r="AS219" s="21">
        <f>INDEX(DB!$A:$V,MATCH(Sammanställning!AS$2&amp;Sammanställning!$AO219,DB!$U:$U,0),16)</f>
        <v>1.1195152400000001E-3</v>
      </c>
      <c r="AT219" s="21">
        <f t="shared" ca="1" si="93"/>
        <v>0</v>
      </c>
      <c r="AU219" s="21">
        <f t="shared" ca="1" si="94"/>
        <v>0</v>
      </c>
      <c r="AV219" s="21">
        <f t="shared" ca="1" si="95"/>
        <v>0</v>
      </c>
      <c r="AW219" t="e">
        <f ca="1">INDEX(DB!$A:$V,MATCH(Sammanställning!$AH$2&amp;Sammanställning!$AO219,DB!$U:$U,0),6)</f>
        <v>#N/A</v>
      </c>
      <c r="AX219" t="e">
        <f ca="1">INDEX(DB!$A:$V,MATCH(Sammanställning!$AH$2&amp;Sammanställning!$AO219,DB!$U:$U,0),7)</f>
        <v>#N/A</v>
      </c>
      <c r="AY219" t="e">
        <f ca="1">INDEX(DB!$A:$V,MATCH(Sammanställning!$AH$2&amp;Sammanställning!$AO219,DB!$U:$U,0),13)</f>
        <v>#N/A</v>
      </c>
      <c r="AZ219" t="e">
        <f ca="1">INDEX(DB!$A:$V,MATCH(Sammanställning!$AH$2&amp;Sammanställning!$AO219,DB!$U:$U,0),14)</f>
        <v>#N/A</v>
      </c>
      <c r="BA219" t="e">
        <f ca="1">INDEX(DB!$A:$V,MATCH(Sammanställning!$AH$2&amp;Sammanställning!$AO219,DB!$U:$U,0),17)</f>
        <v>#N/A</v>
      </c>
      <c r="BB219" s="21">
        <f t="shared" ca="1" si="96"/>
        <v>0</v>
      </c>
      <c r="BC219" s="21" t="e" cm="1">
        <f t="array" aca="1" ref="BC219" ca="1">INDEX($AQ219:$AS219,,MATCH($AH$2,$AQ$2:$AS$2,0))</f>
        <v>#N/A</v>
      </c>
      <c r="BD219" s="21" t="e" cm="1">
        <f t="array" aca="1" ref="BD219" ca="1">INDEX($AT219:$AV219,,MATCH($AH$2,$AT$2:$AV$2,0))</f>
        <v>#N/A</v>
      </c>
    </row>
    <row r="220" spans="1:56" outlineLevel="1" x14ac:dyDescent="0.35">
      <c r="A220">
        <v>1011</v>
      </c>
      <c r="D220" s="45" t="str">
        <f t="shared" ca="1" si="97"/>
        <v/>
      </c>
      <c r="E220" s="45" t="str">
        <f t="shared" ca="1" si="98"/>
        <v/>
      </c>
      <c r="F220" s="45" t="str">
        <f t="shared" ca="1" si="99"/>
        <v/>
      </c>
      <c r="G220" s="45" t="str">
        <f t="shared" ca="1" si="100"/>
        <v/>
      </c>
      <c r="H220" s="45" t="str">
        <f t="shared" ca="1" si="101"/>
        <v/>
      </c>
      <c r="I220" s="46" t="str">
        <f t="shared" ca="1" si="102"/>
        <v/>
      </c>
      <c r="J220" s="47" t="str">
        <f t="shared" ca="1" si="103"/>
        <v/>
      </c>
      <c r="K220" s="47" t="str">
        <f t="shared" ca="1" si="104"/>
        <v/>
      </c>
      <c r="AJ220">
        <f t="shared" ca="1" si="91"/>
        <v>0</v>
      </c>
      <c r="AL220" t="s">
        <v>1765</v>
      </c>
      <c r="AM220">
        <v>15</v>
      </c>
      <c r="AN220">
        <f t="shared" ca="1" si="92"/>
        <v>1500</v>
      </c>
      <c r="AO220" t="s">
        <v>29</v>
      </c>
      <c r="AP220" s="21">
        <f ca="1">INDEX(INDIRECT("'"&amp;$AL220&amp;"'!$AA:$AE"),MATCH(Sammanställning!$AO220,INDIRECT("'"&amp;$AL220&amp;"'!$AA:$AA"),0),4)</f>
        <v>0</v>
      </c>
      <c r="AQ220" s="21">
        <f>INDEX(DB!$A:$V,MATCH(Sammanställning!AQ$2&amp;Sammanställning!$AO220,DB!$U:$U,0),16)</f>
        <v>615.73338200000001</v>
      </c>
      <c r="AR220" s="21">
        <f>INDEX(DB!$A:$V,MATCH(Sammanställning!AR$2&amp;Sammanställning!$AO220,DB!$U:$U,0),16)</f>
        <v>1108.3200876000001</v>
      </c>
      <c r="AS220" s="21">
        <f>INDEX(DB!$A:$V,MATCH(Sammanställning!AS$2&amp;Sammanställning!$AO220,DB!$U:$U,0),16)</f>
        <v>1108.3200876000001</v>
      </c>
      <c r="AT220" s="21">
        <f t="shared" ca="1" si="93"/>
        <v>0</v>
      </c>
      <c r="AU220" s="21">
        <f t="shared" ca="1" si="94"/>
        <v>0</v>
      </c>
      <c r="AV220" s="21">
        <f t="shared" ca="1" si="95"/>
        <v>0</v>
      </c>
      <c r="AW220" t="e">
        <f ca="1">INDEX(DB!$A:$V,MATCH(Sammanställning!$AH$2&amp;Sammanställning!$AO220,DB!$U:$U,0),6)</f>
        <v>#N/A</v>
      </c>
      <c r="AX220" t="e">
        <f ca="1">INDEX(DB!$A:$V,MATCH(Sammanställning!$AH$2&amp;Sammanställning!$AO220,DB!$U:$U,0),7)</f>
        <v>#N/A</v>
      </c>
      <c r="AY220" t="e">
        <f ca="1">INDEX(DB!$A:$V,MATCH(Sammanställning!$AH$2&amp;Sammanställning!$AO220,DB!$U:$U,0),13)</f>
        <v>#N/A</v>
      </c>
      <c r="AZ220" t="e">
        <f ca="1">INDEX(DB!$A:$V,MATCH(Sammanställning!$AH$2&amp;Sammanställning!$AO220,DB!$U:$U,0),14)</f>
        <v>#N/A</v>
      </c>
      <c r="BA220" t="e">
        <f ca="1">INDEX(DB!$A:$V,MATCH(Sammanställning!$AH$2&amp;Sammanställning!$AO220,DB!$U:$U,0),17)</f>
        <v>#N/A</v>
      </c>
      <c r="BB220" s="21">
        <f t="shared" ca="1" si="96"/>
        <v>0</v>
      </c>
      <c r="BC220" s="21" t="e" cm="1">
        <f t="array" aca="1" ref="BC220" ca="1">INDEX($AQ220:$AS220,,MATCH($AH$2,$AQ$2:$AS$2,0))</f>
        <v>#N/A</v>
      </c>
      <c r="BD220" s="21" t="e" cm="1">
        <f t="array" aca="1" ref="BD220" ca="1">INDEX($AT220:$AV220,,MATCH($AH$2,$AT$2:$AV$2,0))</f>
        <v>#N/A</v>
      </c>
    </row>
    <row r="221" spans="1:56" outlineLevel="1" x14ac:dyDescent="0.35">
      <c r="A221">
        <v>1012</v>
      </c>
      <c r="D221" s="45" t="str">
        <f t="shared" ca="1" si="97"/>
        <v/>
      </c>
      <c r="E221" s="45" t="str">
        <f t="shared" ca="1" si="98"/>
        <v/>
      </c>
      <c r="F221" s="45" t="str">
        <f t="shared" ca="1" si="99"/>
        <v/>
      </c>
      <c r="G221" s="45" t="str">
        <f t="shared" ca="1" si="100"/>
        <v/>
      </c>
      <c r="H221" s="45" t="str">
        <f t="shared" ca="1" si="101"/>
        <v/>
      </c>
      <c r="I221" s="46" t="str">
        <f t="shared" ca="1" si="102"/>
        <v/>
      </c>
      <c r="J221" s="47" t="str">
        <f t="shared" ca="1" si="103"/>
        <v/>
      </c>
      <c r="K221" s="47" t="str">
        <f t="shared" ca="1" si="104"/>
        <v/>
      </c>
      <c r="AJ221">
        <f t="shared" ca="1" si="91"/>
        <v>0</v>
      </c>
      <c r="AL221" t="s">
        <v>1765</v>
      </c>
      <c r="AM221">
        <v>15</v>
      </c>
      <c r="AN221">
        <f t="shared" ca="1" si="92"/>
        <v>1500</v>
      </c>
      <c r="AO221" t="s">
        <v>30</v>
      </c>
      <c r="AP221" s="21">
        <f ca="1">INDEX(INDIRECT("'"&amp;$AL221&amp;"'!$AA:$AE"),MATCH(Sammanställning!$AO221,INDIRECT("'"&amp;$AL221&amp;"'!$AA:$AA"),0),4)</f>
        <v>0</v>
      </c>
      <c r="AQ221" s="21">
        <f>INDEX(DB!$A:$V,MATCH(Sammanställning!AQ$2&amp;Sammanställning!$AO221,DB!$U:$U,0),16)</f>
        <v>279.87880999999999</v>
      </c>
      <c r="AR221" s="21">
        <f>INDEX(DB!$A:$V,MATCH(Sammanställning!AR$2&amp;Sammanställning!$AO221,DB!$U:$U,0),16)</f>
        <v>2462.933528</v>
      </c>
      <c r="AS221" s="21">
        <f>INDEX(DB!$A:$V,MATCH(Sammanställning!AS$2&amp;Sammanställning!$AO221,DB!$U:$U,0),16)</f>
        <v>246.29335279999998</v>
      </c>
      <c r="AT221" s="21">
        <f t="shared" ca="1" si="93"/>
        <v>0</v>
      </c>
      <c r="AU221" s="21">
        <f t="shared" ca="1" si="94"/>
        <v>0</v>
      </c>
      <c r="AV221" s="21">
        <f t="shared" ca="1" si="95"/>
        <v>0</v>
      </c>
      <c r="AW221" t="e">
        <f ca="1">INDEX(DB!$A:$V,MATCH(Sammanställning!$AH$2&amp;Sammanställning!$AO221,DB!$U:$U,0),6)</f>
        <v>#N/A</v>
      </c>
      <c r="AX221" t="e">
        <f ca="1">INDEX(DB!$A:$V,MATCH(Sammanställning!$AH$2&amp;Sammanställning!$AO221,DB!$U:$U,0),7)</f>
        <v>#N/A</v>
      </c>
      <c r="AY221" t="e">
        <f ca="1">INDEX(DB!$A:$V,MATCH(Sammanställning!$AH$2&amp;Sammanställning!$AO221,DB!$U:$U,0),13)</f>
        <v>#N/A</v>
      </c>
      <c r="AZ221" t="e">
        <f ca="1">INDEX(DB!$A:$V,MATCH(Sammanställning!$AH$2&amp;Sammanställning!$AO221,DB!$U:$U,0),14)</f>
        <v>#N/A</v>
      </c>
      <c r="BA221" t="e">
        <f ca="1">INDEX(DB!$A:$V,MATCH(Sammanställning!$AH$2&amp;Sammanställning!$AO221,DB!$U:$U,0),17)</f>
        <v>#N/A</v>
      </c>
      <c r="BB221" s="21">
        <f t="shared" ca="1" si="96"/>
        <v>0</v>
      </c>
      <c r="BC221" s="21" t="e" cm="1">
        <f t="array" aca="1" ref="BC221" ca="1">INDEX($AQ221:$AS221,,MATCH($AH$2,$AQ$2:$AS$2,0))</f>
        <v>#N/A</v>
      </c>
      <c r="BD221" s="21" t="e" cm="1">
        <f t="array" aca="1" ref="BD221" ca="1">INDEX($AT221:$AV221,,MATCH($AH$2,$AT$2:$AV$2,0))</f>
        <v>#N/A</v>
      </c>
    </row>
    <row r="222" spans="1:56" outlineLevel="1" x14ac:dyDescent="0.35">
      <c r="A222">
        <v>1013</v>
      </c>
      <c r="D222" s="45" t="str">
        <f t="shared" ca="1" si="97"/>
        <v/>
      </c>
      <c r="E222" s="45" t="str">
        <f t="shared" ca="1" si="98"/>
        <v/>
      </c>
      <c r="F222" s="45" t="str">
        <f t="shared" ca="1" si="99"/>
        <v/>
      </c>
      <c r="G222" s="45" t="str">
        <f t="shared" ca="1" si="100"/>
        <v/>
      </c>
      <c r="H222" s="45" t="str">
        <f t="shared" ca="1" si="101"/>
        <v/>
      </c>
      <c r="I222" s="46" t="str">
        <f t="shared" ca="1" si="102"/>
        <v/>
      </c>
      <c r="J222" s="47" t="str">
        <f t="shared" ca="1" si="103"/>
        <v/>
      </c>
      <c r="K222" s="47" t="str">
        <f t="shared" ca="1" si="104"/>
        <v/>
      </c>
      <c r="AJ222">
        <f t="shared" ca="1" si="91"/>
        <v>0</v>
      </c>
      <c r="AL222" t="s">
        <v>1765</v>
      </c>
      <c r="AM222">
        <v>15</v>
      </c>
      <c r="AN222">
        <f t="shared" ca="1" si="92"/>
        <v>1500</v>
      </c>
      <c r="AO222" t="s">
        <v>31</v>
      </c>
      <c r="AP222" s="21">
        <f ca="1">INDEX(INDIRECT("'"&amp;$AL222&amp;"'!$AA:$AE"),MATCH(Sammanställning!$AO222,INDIRECT("'"&amp;$AL222&amp;"'!$AA:$AA"),0),4)</f>
        <v>0</v>
      </c>
      <c r="AQ222" s="21">
        <f>INDEX(DB!$A:$V,MATCH(Sammanställning!AQ$2&amp;Sammanställning!$AO222,DB!$U:$U,0),16)</f>
        <v>111.95152400000001</v>
      </c>
      <c r="AR222" s="21">
        <f>INDEX(DB!$A:$V,MATCH(Sammanställning!AR$2&amp;Sammanställning!$AO222,DB!$U:$U,0),16)</f>
        <v>783.66066799999999</v>
      </c>
      <c r="AS222" s="21">
        <f>INDEX(DB!$A:$V,MATCH(Sammanställning!AS$2&amp;Sammanställning!$AO222,DB!$U:$U,0),16)</f>
        <v>391.83033399999999</v>
      </c>
      <c r="AT222" s="21">
        <f t="shared" ca="1" si="93"/>
        <v>0</v>
      </c>
      <c r="AU222" s="21">
        <f t="shared" ca="1" si="94"/>
        <v>0</v>
      </c>
      <c r="AV222" s="21">
        <f t="shared" ca="1" si="95"/>
        <v>0</v>
      </c>
      <c r="AW222" t="e">
        <f ca="1">INDEX(DB!$A:$V,MATCH(Sammanställning!$AH$2&amp;Sammanställning!$AO222,DB!$U:$U,0),6)</f>
        <v>#N/A</v>
      </c>
      <c r="AX222" t="e">
        <f ca="1">INDEX(DB!$A:$V,MATCH(Sammanställning!$AH$2&amp;Sammanställning!$AO222,DB!$U:$U,0),7)</f>
        <v>#N/A</v>
      </c>
      <c r="AY222" t="e">
        <f ca="1">INDEX(DB!$A:$V,MATCH(Sammanställning!$AH$2&amp;Sammanställning!$AO222,DB!$U:$U,0),13)</f>
        <v>#N/A</v>
      </c>
      <c r="AZ222" t="e">
        <f ca="1">INDEX(DB!$A:$V,MATCH(Sammanställning!$AH$2&amp;Sammanställning!$AO222,DB!$U:$U,0),14)</f>
        <v>#N/A</v>
      </c>
      <c r="BA222" t="e">
        <f ca="1">INDEX(DB!$A:$V,MATCH(Sammanställning!$AH$2&amp;Sammanställning!$AO222,DB!$U:$U,0),17)</f>
        <v>#N/A</v>
      </c>
      <c r="BB222" s="21">
        <f t="shared" ca="1" si="96"/>
        <v>0</v>
      </c>
      <c r="BC222" s="21" t="e" cm="1">
        <f t="array" aca="1" ref="BC222" ca="1">INDEX($AQ222:$AS222,,MATCH($AH$2,$AQ$2:$AS$2,0))</f>
        <v>#N/A</v>
      </c>
      <c r="BD222" s="21" t="e" cm="1">
        <f t="array" aca="1" ref="BD222" ca="1">INDEX($AT222:$AV222,,MATCH($AH$2,$AT$2:$AV$2,0))</f>
        <v>#N/A</v>
      </c>
    </row>
    <row r="223" spans="1:56" outlineLevel="1" x14ac:dyDescent="0.35">
      <c r="A223">
        <v>1014</v>
      </c>
      <c r="D223" s="45" t="str">
        <f t="shared" ca="1" si="97"/>
        <v/>
      </c>
      <c r="E223" s="45" t="str">
        <f t="shared" ca="1" si="98"/>
        <v/>
      </c>
      <c r="F223" s="45" t="str">
        <f t="shared" ca="1" si="99"/>
        <v/>
      </c>
      <c r="G223" s="45" t="str">
        <f t="shared" ca="1" si="100"/>
        <v/>
      </c>
      <c r="H223" s="45" t="str">
        <f t="shared" ca="1" si="101"/>
        <v/>
      </c>
      <c r="I223" s="46" t="str">
        <f t="shared" ca="1" si="102"/>
        <v/>
      </c>
      <c r="J223" s="47" t="str">
        <f t="shared" ca="1" si="103"/>
        <v/>
      </c>
      <c r="K223" s="47" t="str">
        <f t="shared" ca="1" si="104"/>
        <v/>
      </c>
      <c r="AJ223">
        <f t="shared" ca="1" si="91"/>
        <v>0</v>
      </c>
      <c r="AL223" t="s">
        <v>1765</v>
      </c>
      <c r="AM223">
        <v>15</v>
      </c>
      <c r="AN223">
        <f t="shared" ca="1" si="92"/>
        <v>1500</v>
      </c>
      <c r="AO223" t="s">
        <v>33</v>
      </c>
      <c r="AP223" s="21">
        <f ca="1">INDEX(INDIRECT("'"&amp;$AL223&amp;"'!$AA:$AE"),MATCH(Sammanställning!$AO223,INDIRECT("'"&amp;$AL223&amp;"'!$AA:$AA"),0),4)</f>
        <v>0</v>
      </c>
      <c r="AQ223" s="21">
        <f>INDEX(DB!$A:$V,MATCH(Sammanställning!AQ$2&amp;Sammanställning!$AO223,DB!$U:$U,0),16)</f>
        <v>1119.5152399999999</v>
      </c>
      <c r="AR223" s="21">
        <f>INDEX(DB!$A:$V,MATCH(Sammanställning!AR$2&amp;Sammanställning!$AO223,DB!$U:$U,0),16)</f>
        <v>1119.5152399999999</v>
      </c>
      <c r="AS223" s="21">
        <f>INDEX(DB!$A:$V,MATCH(Sammanställning!AS$2&amp;Sammanställning!$AO223,DB!$U:$U,0),16)</f>
        <v>1959.15167</v>
      </c>
      <c r="AT223" s="21">
        <f t="shared" ca="1" si="93"/>
        <v>0</v>
      </c>
      <c r="AU223" s="21">
        <f t="shared" ca="1" si="94"/>
        <v>0</v>
      </c>
      <c r="AV223" s="21">
        <f t="shared" ca="1" si="95"/>
        <v>0</v>
      </c>
      <c r="AW223" t="e">
        <f ca="1">INDEX(DB!$A:$V,MATCH(Sammanställning!$AH$2&amp;Sammanställning!$AO223,DB!$U:$U,0),6)</f>
        <v>#N/A</v>
      </c>
      <c r="AX223" t="e">
        <f ca="1">INDEX(DB!$A:$V,MATCH(Sammanställning!$AH$2&amp;Sammanställning!$AO223,DB!$U:$U,0),7)</f>
        <v>#N/A</v>
      </c>
      <c r="AY223" t="e">
        <f ca="1">INDEX(DB!$A:$V,MATCH(Sammanställning!$AH$2&amp;Sammanställning!$AO223,DB!$U:$U,0),13)</f>
        <v>#N/A</v>
      </c>
      <c r="AZ223" t="e">
        <f ca="1">INDEX(DB!$A:$V,MATCH(Sammanställning!$AH$2&amp;Sammanställning!$AO223,DB!$U:$U,0),14)</f>
        <v>#N/A</v>
      </c>
      <c r="BA223" t="e">
        <f ca="1">INDEX(DB!$A:$V,MATCH(Sammanställning!$AH$2&amp;Sammanställning!$AO223,DB!$U:$U,0),17)</f>
        <v>#N/A</v>
      </c>
      <c r="BB223" s="21">
        <f t="shared" ca="1" si="96"/>
        <v>0</v>
      </c>
      <c r="BC223" s="21" t="e" cm="1">
        <f t="array" aca="1" ref="BC223" ca="1">INDEX($AQ223:$AS223,,MATCH($AH$2,$AQ$2:$AS$2,0))</f>
        <v>#N/A</v>
      </c>
      <c r="BD223" s="21" t="e" cm="1">
        <f t="array" aca="1" ref="BD223" ca="1">INDEX($AT223:$AV223,,MATCH($AH$2,$AT$2:$AV$2,0))</f>
        <v>#N/A</v>
      </c>
    </row>
    <row r="224" spans="1:56" outlineLevel="1" x14ac:dyDescent="0.35">
      <c r="A224">
        <v>1015</v>
      </c>
      <c r="D224" s="45" t="str">
        <f t="shared" ca="1" si="97"/>
        <v/>
      </c>
      <c r="E224" s="45" t="str">
        <f t="shared" ca="1" si="98"/>
        <v/>
      </c>
      <c r="F224" s="45" t="str">
        <f t="shared" ca="1" si="99"/>
        <v/>
      </c>
      <c r="G224" s="45" t="str">
        <f t="shared" ca="1" si="100"/>
        <v/>
      </c>
      <c r="H224" s="45" t="str">
        <f t="shared" ca="1" si="101"/>
        <v/>
      </c>
      <c r="I224" s="46" t="str">
        <f t="shared" ca="1" si="102"/>
        <v/>
      </c>
      <c r="J224" s="47" t="str">
        <f t="shared" ca="1" si="103"/>
        <v/>
      </c>
      <c r="K224" s="47" t="str">
        <f t="shared" ca="1" si="104"/>
        <v/>
      </c>
      <c r="AJ224">
        <f t="shared" ca="1" si="91"/>
        <v>0</v>
      </c>
      <c r="AL224" t="s">
        <v>1765</v>
      </c>
      <c r="AM224">
        <v>15</v>
      </c>
      <c r="AN224">
        <f t="shared" ca="1" si="92"/>
        <v>1500</v>
      </c>
      <c r="AO224" t="s">
        <v>34</v>
      </c>
      <c r="AP224" s="21">
        <f ca="1">INDEX(INDIRECT("'"&amp;$AL224&amp;"'!$AA:$AE"),MATCH(Sammanställning!$AO224,INDIRECT("'"&amp;$AL224&amp;"'!$AA:$AA"),0),4)</f>
        <v>0</v>
      </c>
      <c r="AQ224" s="21">
        <f>INDEX(DB!$A:$V,MATCH(Sammanställning!AQ$2&amp;Sammanställning!$AO224,DB!$U:$U,0),16)</f>
        <v>335.85457200000002</v>
      </c>
      <c r="AR224" s="21">
        <f>INDEX(DB!$A:$V,MATCH(Sammanställning!AR$2&amp;Sammanställning!$AO224,DB!$U:$U,0),16)</f>
        <v>1343.4182880000001</v>
      </c>
      <c r="AS224" s="21">
        <f>INDEX(DB!$A:$V,MATCH(Sammanställning!AS$2&amp;Sammanställning!$AO224,DB!$U:$U,0),16)</f>
        <v>1959.15167</v>
      </c>
      <c r="AT224" s="21">
        <f t="shared" ca="1" si="93"/>
        <v>0</v>
      </c>
      <c r="AU224" s="21">
        <f t="shared" ca="1" si="94"/>
        <v>0</v>
      </c>
      <c r="AV224" s="21">
        <f t="shared" ca="1" si="95"/>
        <v>0</v>
      </c>
      <c r="AW224" t="e">
        <f ca="1">INDEX(DB!$A:$V,MATCH(Sammanställning!$AH$2&amp;Sammanställning!$AO224,DB!$U:$U,0),6)</f>
        <v>#N/A</v>
      </c>
      <c r="AX224" t="e">
        <f ca="1">INDEX(DB!$A:$V,MATCH(Sammanställning!$AH$2&amp;Sammanställning!$AO224,DB!$U:$U,0),7)</f>
        <v>#N/A</v>
      </c>
      <c r="AY224" t="e">
        <f ca="1">INDEX(DB!$A:$V,MATCH(Sammanställning!$AH$2&amp;Sammanställning!$AO224,DB!$U:$U,0),13)</f>
        <v>#N/A</v>
      </c>
      <c r="AZ224" t="e">
        <f ca="1">INDEX(DB!$A:$V,MATCH(Sammanställning!$AH$2&amp;Sammanställning!$AO224,DB!$U:$U,0),14)</f>
        <v>#N/A</v>
      </c>
      <c r="BA224" t="e">
        <f ca="1">INDEX(DB!$A:$V,MATCH(Sammanställning!$AH$2&amp;Sammanställning!$AO224,DB!$U:$U,0),17)</f>
        <v>#N/A</v>
      </c>
      <c r="BB224" s="21">
        <f t="shared" ca="1" si="96"/>
        <v>0</v>
      </c>
      <c r="BC224" s="21" t="e" cm="1">
        <f t="array" aca="1" ref="BC224" ca="1">INDEX($AQ224:$AS224,,MATCH($AH$2,$AQ$2:$AS$2,0))</f>
        <v>#N/A</v>
      </c>
      <c r="BD224" s="21" t="e" cm="1">
        <f t="array" aca="1" ref="BD224" ca="1">INDEX($AT224:$AV224,,MATCH($AH$2,$AT$2:$AV$2,0))</f>
        <v>#N/A</v>
      </c>
    </row>
    <row r="225" spans="1:56" outlineLevel="1" x14ac:dyDescent="0.35">
      <c r="A225">
        <v>1016</v>
      </c>
      <c r="D225" s="45" t="str">
        <f t="shared" ca="1" si="97"/>
        <v/>
      </c>
      <c r="E225" s="45" t="str">
        <f t="shared" ca="1" si="98"/>
        <v/>
      </c>
      <c r="F225" s="45" t="str">
        <f t="shared" ca="1" si="99"/>
        <v/>
      </c>
      <c r="G225" s="45" t="str">
        <f t="shared" ca="1" si="100"/>
        <v/>
      </c>
      <c r="H225" s="45" t="str">
        <f t="shared" ca="1" si="101"/>
        <v/>
      </c>
      <c r="I225" s="46" t="str">
        <f t="shared" ca="1" si="102"/>
        <v/>
      </c>
      <c r="J225" s="47" t="str">
        <f t="shared" ca="1" si="103"/>
        <v/>
      </c>
      <c r="K225" s="47" t="str">
        <f t="shared" ca="1" si="104"/>
        <v/>
      </c>
      <c r="AJ225">
        <f t="shared" ca="1" si="91"/>
        <v>0</v>
      </c>
      <c r="AL225" t="s">
        <v>1765</v>
      </c>
      <c r="AM225">
        <v>15</v>
      </c>
      <c r="AN225">
        <f t="shared" ca="1" si="92"/>
        <v>1500</v>
      </c>
      <c r="AO225" t="s">
        <v>35</v>
      </c>
      <c r="AP225" s="21">
        <f ca="1">INDEX(INDIRECT("'"&amp;$AL225&amp;"'!$AA:$AE"),MATCH(Sammanställning!$AO225,INDIRECT("'"&amp;$AL225&amp;"'!$AA:$AA"),0),4)</f>
        <v>0</v>
      </c>
      <c r="AQ225" s="21">
        <f>INDEX(DB!$A:$V,MATCH(Sammanställning!AQ$2&amp;Sammanställning!$AO225,DB!$U:$U,0),16)</f>
        <v>996.36856360000013</v>
      </c>
      <c r="AR225" s="21">
        <f>INDEX(DB!$A:$V,MATCH(Sammanställning!AR$2&amp;Sammanställning!$AO225,DB!$U:$U,0),16)</f>
        <v>5597.5762000000004</v>
      </c>
      <c r="AS225" s="21">
        <f>INDEX(DB!$A:$V,MATCH(Sammanställning!AS$2&amp;Sammanställning!$AO225,DB!$U:$U,0),16)</f>
        <v>5597.5762000000004</v>
      </c>
      <c r="AT225" s="21">
        <f t="shared" ca="1" si="93"/>
        <v>0</v>
      </c>
      <c r="AU225" s="21">
        <f t="shared" ca="1" si="94"/>
        <v>0</v>
      </c>
      <c r="AV225" s="21">
        <f t="shared" ca="1" si="95"/>
        <v>0</v>
      </c>
      <c r="AW225" t="e">
        <f ca="1">INDEX(DB!$A:$V,MATCH(Sammanställning!$AH$2&amp;Sammanställning!$AO225,DB!$U:$U,0),6)</f>
        <v>#N/A</v>
      </c>
      <c r="AX225" t="e">
        <f ca="1">INDEX(DB!$A:$V,MATCH(Sammanställning!$AH$2&amp;Sammanställning!$AO225,DB!$U:$U,0),7)</f>
        <v>#N/A</v>
      </c>
      <c r="AY225" t="e">
        <f ca="1">INDEX(DB!$A:$V,MATCH(Sammanställning!$AH$2&amp;Sammanställning!$AO225,DB!$U:$U,0),13)</f>
        <v>#N/A</v>
      </c>
      <c r="AZ225" t="e">
        <f ca="1">INDEX(DB!$A:$V,MATCH(Sammanställning!$AH$2&amp;Sammanställning!$AO225,DB!$U:$U,0),14)</f>
        <v>#N/A</v>
      </c>
      <c r="BA225" t="e">
        <f ca="1">INDEX(DB!$A:$V,MATCH(Sammanställning!$AH$2&amp;Sammanställning!$AO225,DB!$U:$U,0),17)</f>
        <v>#N/A</v>
      </c>
      <c r="BB225" s="21">
        <f t="shared" ca="1" si="96"/>
        <v>0</v>
      </c>
      <c r="BC225" s="21" t="e" cm="1">
        <f t="array" aca="1" ref="BC225" ca="1">INDEX($AQ225:$AS225,,MATCH($AH$2,$AQ$2:$AS$2,0))</f>
        <v>#N/A</v>
      </c>
      <c r="BD225" s="21" t="e" cm="1">
        <f t="array" aca="1" ref="BD225" ca="1">INDEX($AT225:$AV225,,MATCH($AH$2,$AT$2:$AV$2,0))</f>
        <v>#N/A</v>
      </c>
    </row>
    <row r="226" spans="1:56" outlineLevel="1" x14ac:dyDescent="0.35">
      <c r="A226">
        <v>1017</v>
      </c>
      <c r="D226" s="45" t="str">
        <f t="shared" ca="1" si="97"/>
        <v/>
      </c>
      <c r="E226" s="45" t="str">
        <f t="shared" ca="1" si="98"/>
        <v/>
      </c>
      <c r="F226" s="45" t="str">
        <f t="shared" ca="1" si="99"/>
        <v/>
      </c>
      <c r="G226" s="45" t="str">
        <f t="shared" ca="1" si="100"/>
        <v/>
      </c>
      <c r="H226" s="45" t="str">
        <f t="shared" ca="1" si="101"/>
        <v/>
      </c>
      <c r="I226" s="46" t="str">
        <f t="shared" ca="1" si="102"/>
        <v/>
      </c>
      <c r="J226" s="47" t="str">
        <f t="shared" ca="1" si="103"/>
        <v/>
      </c>
      <c r="K226" s="47" t="str">
        <f t="shared" ca="1" si="104"/>
        <v/>
      </c>
      <c r="AJ226">
        <f t="shared" ca="1" si="91"/>
        <v>0</v>
      </c>
      <c r="AL226" t="s">
        <v>1765</v>
      </c>
      <c r="AM226">
        <v>15</v>
      </c>
      <c r="AN226">
        <f t="shared" ca="1" si="92"/>
        <v>1500</v>
      </c>
      <c r="AO226" t="s">
        <v>36</v>
      </c>
      <c r="AP226" s="21">
        <f ca="1">INDEX(INDIRECT("'"&amp;$AL226&amp;"'!$AA:$AE"),MATCH(Sammanställning!$AO226,INDIRECT("'"&amp;$AL226&amp;"'!$AA:$AA"),0),4)</f>
        <v>0</v>
      </c>
      <c r="AQ226" s="21">
        <f>INDEX(DB!$A:$V,MATCH(Sammanställning!AQ$2&amp;Sammanställning!$AO226,DB!$U:$U,0),16)</f>
        <v>996.36856360000013</v>
      </c>
      <c r="AR226" s="21">
        <f>INDEX(DB!$A:$V,MATCH(Sammanställning!AR$2&amp;Sammanställning!$AO226,DB!$U:$U,0),16)</f>
        <v>2239.0304799999999</v>
      </c>
      <c r="AS226" s="21">
        <f>INDEX(DB!$A:$V,MATCH(Sammanställning!AS$2&amp;Sammanställning!$AO226,DB!$U:$U,0),16)</f>
        <v>2239.0304799999999</v>
      </c>
      <c r="AT226" s="21">
        <f t="shared" ca="1" si="93"/>
        <v>0</v>
      </c>
      <c r="AU226" s="21">
        <f t="shared" ca="1" si="94"/>
        <v>0</v>
      </c>
      <c r="AV226" s="21">
        <f t="shared" ca="1" si="95"/>
        <v>0</v>
      </c>
      <c r="AW226" t="e">
        <f ca="1">INDEX(DB!$A:$V,MATCH(Sammanställning!$AH$2&amp;Sammanställning!$AO226,DB!$U:$U,0),6)</f>
        <v>#N/A</v>
      </c>
      <c r="AX226" t="e">
        <f ca="1">INDEX(DB!$A:$V,MATCH(Sammanställning!$AH$2&amp;Sammanställning!$AO226,DB!$U:$U,0),7)</f>
        <v>#N/A</v>
      </c>
      <c r="AY226" t="e">
        <f ca="1">INDEX(DB!$A:$V,MATCH(Sammanställning!$AH$2&amp;Sammanställning!$AO226,DB!$U:$U,0),13)</f>
        <v>#N/A</v>
      </c>
      <c r="AZ226" t="e">
        <f ca="1">INDEX(DB!$A:$V,MATCH(Sammanställning!$AH$2&amp;Sammanställning!$AO226,DB!$U:$U,0),14)</f>
        <v>#N/A</v>
      </c>
      <c r="BA226" t="e">
        <f ca="1">INDEX(DB!$A:$V,MATCH(Sammanställning!$AH$2&amp;Sammanställning!$AO226,DB!$U:$U,0),17)</f>
        <v>#N/A</v>
      </c>
      <c r="BB226" s="21">
        <f t="shared" ca="1" si="96"/>
        <v>0</v>
      </c>
      <c r="BC226" s="21" t="e" cm="1">
        <f t="array" aca="1" ref="BC226" ca="1">INDEX($AQ226:$AS226,,MATCH($AH$2,$AQ$2:$AS$2,0))</f>
        <v>#N/A</v>
      </c>
      <c r="BD226" s="21" t="e" cm="1">
        <f t="array" aca="1" ref="BD226" ca="1">INDEX($AT226:$AV226,,MATCH($AH$2,$AT$2:$AV$2,0))</f>
        <v>#N/A</v>
      </c>
    </row>
    <row r="227" spans="1:56" outlineLevel="1" x14ac:dyDescent="0.35">
      <c r="A227">
        <v>1018</v>
      </c>
      <c r="D227" s="45" t="str">
        <f t="shared" ca="1" si="97"/>
        <v/>
      </c>
      <c r="E227" s="45" t="str">
        <f t="shared" ca="1" si="98"/>
        <v/>
      </c>
      <c r="F227" s="45" t="str">
        <f t="shared" ca="1" si="99"/>
        <v/>
      </c>
      <c r="G227" s="45" t="str">
        <f t="shared" ca="1" si="100"/>
        <v/>
      </c>
      <c r="H227" s="45" t="str">
        <f t="shared" ca="1" si="101"/>
        <v/>
      </c>
      <c r="I227" s="46" t="str">
        <f t="shared" ca="1" si="102"/>
        <v/>
      </c>
      <c r="J227" s="47" t="str">
        <f t="shared" ca="1" si="103"/>
        <v/>
      </c>
      <c r="K227" s="47" t="str">
        <f t="shared" ca="1" si="104"/>
        <v/>
      </c>
      <c r="AJ227">
        <f t="shared" ca="1" si="91"/>
        <v>0</v>
      </c>
      <c r="AL227" t="s">
        <v>1765</v>
      </c>
      <c r="AM227">
        <v>15</v>
      </c>
      <c r="AN227">
        <f t="shared" ca="1" si="92"/>
        <v>1500</v>
      </c>
      <c r="AO227" t="s">
        <v>38</v>
      </c>
      <c r="AP227" s="21">
        <f ca="1">INDEX(INDIRECT("'"&amp;$AL227&amp;"'!$AA:$AE"),MATCH(Sammanställning!$AO227,INDIRECT("'"&amp;$AL227&amp;"'!$AA:$AA"),0),4)</f>
        <v>0</v>
      </c>
      <c r="AQ227" s="21">
        <f>INDEX(DB!$A:$V,MATCH(Sammanställning!AQ$2&amp;Sammanställning!$AO227,DB!$U:$U,0),16)</f>
        <v>503.78185800000006</v>
      </c>
      <c r="AR227" s="21">
        <f>INDEX(DB!$A:$V,MATCH(Sammanställning!AR$2&amp;Sammanställning!$AO227,DB!$U:$U,0),16)</f>
        <v>307.866691</v>
      </c>
      <c r="AS227" s="21">
        <f>INDEX(DB!$A:$V,MATCH(Sammanställning!AS$2&amp;Sammanställning!$AO227,DB!$U:$U,0),16)</f>
        <v>5597.5762000000004</v>
      </c>
      <c r="AT227" s="21">
        <f t="shared" ca="1" si="93"/>
        <v>0</v>
      </c>
      <c r="AU227" s="21">
        <f t="shared" ca="1" si="94"/>
        <v>0</v>
      </c>
      <c r="AV227" s="21">
        <f t="shared" ca="1" si="95"/>
        <v>0</v>
      </c>
      <c r="AW227" t="e">
        <f ca="1">INDEX(DB!$A:$V,MATCH(Sammanställning!$AH$2&amp;Sammanställning!$AO227,DB!$U:$U,0),6)</f>
        <v>#N/A</v>
      </c>
      <c r="AX227" t="e">
        <f ca="1">INDEX(DB!$A:$V,MATCH(Sammanställning!$AH$2&amp;Sammanställning!$AO227,DB!$U:$U,0),7)</f>
        <v>#N/A</v>
      </c>
      <c r="AY227" t="e">
        <f ca="1">INDEX(DB!$A:$V,MATCH(Sammanställning!$AH$2&amp;Sammanställning!$AO227,DB!$U:$U,0),13)</f>
        <v>#N/A</v>
      </c>
      <c r="AZ227" t="e">
        <f ca="1">INDEX(DB!$A:$V,MATCH(Sammanställning!$AH$2&amp;Sammanställning!$AO227,DB!$U:$U,0),14)</f>
        <v>#N/A</v>
      </c>
      <c r="BA227" t="e">
        <f ca="1">INDEX(DB!$A:$V,MATCH(Sammanställning!$AH$2&amp;Sammanställning!$AO227,DB!$U:$U,0),17)</f>
        <v>#N/A</v>
      </c>
      <c r="BB227" s="21">
        <f t="shared" ca="1" si="96"/>
        <v>0</v>
      </c>
      <c r="BC227" s="21" t="e" cm="1">
        <f t="array" aca="1" ref="BC227" ca="1">INDEX($AQ227:$AS227,,MATCH($AH$2,$AQ$2:$AS$2,0))</f>
        <v>#N/A</v>
      </c>
      <c r="BD227" s="21" t="e" cm="1">
        <f t="array" aca="1" ref="BD227" ca="1">INDEX($AT227:$AV227,,MATCH($AH$2,$AT$2:$AV$2,0))</f>
        <v>#N/A</v>
      </c>
    </row>
    <row r="228" spans="1:56" outlineLevel="1" x14ac:dyDescent="0.35">
      <c r="A228">
        <v>1019</v>
      </c>
      <c r="D228" s="45" t="str">
        <f t="shared" ca="1" si="97"/>
        <v/>
      </c>
      <c r="E228" s="45" t="str">
        <f t="shared" ca="1" si="98"/>
        <v/>
      </c>
      <c r="F228" s="45" t="str">
        <f t="shared" ca="1" si="99"/>
        <v/>
      </c>
      <c r="G228" s="45" t="str">
        <f t="shared" ca="1" si="100"/>
        <v/>
      </c>
      <c r="H228" s="45" t="str">
        <f t="shared" ca="1" si="101"/>
        <v/>
      </c>
      <c r="I228" s="46" t="str">
        <f t="shared" ca="1" si="102"/>
        <v/>
      </c>
      <c r="J228" s="47" t="str">
        <f t="shared" ca="1" si="103"/>
        <v/>
      </c>
      <c r="K228" s="47" t="str">
        <f t="shared" ca="1" si="104"/>
        <v/>
      </c>
      <c r="AJ228">
        <f t="shared" ca="1" si="91"/>
        <v>0</v>
      </c>
      <c r="AL228" t="s">
        <v>1765</v>
      </c>
      <c r="AM228">
        <v>15</v>
      </c>
      <c r="AN228">
        <f t="shared" ca="1" si="92"/>
        <v>1500</v>
      </c>
      <c r="AO228" t="s">
        <v>39</v>
      </c>
      <c r="AP228" s="21">
        <f ca="1">INDEX(INDIRECT("'"&amp;$AL228&amp;"'!$AA:$AE"),MATCH(Sammanställning!$AO228,INDIRECT("'"&amp;$AL228&amp;"'!$AA:$AA"),0),4)</f>
        <v>0</v>
      </c>
      <c r="AQ228" s="21">
        <f>INDEX(DB!$A:$V,MATCH(Sammanställning!AQ$2&amp;Sammanställning!$AO228,DB!$U:$U,0),16)</f>
        <v>503.78185800000006</v>
      </c>
      <c r="AR228" s="21">
        <f>INDEX(DB!$A:$V,MATCH(Sammanställning!AR$2&amp;Sammanställning!$AO228,DB!$U:$U,0),16)</f>
        <v>307.866691</v>
      </c>
      <c r="AS228" s="21">
        <f>INDEX(DB!$A:$V,MATCH(Sammanställning!AS$2&amp;Sammanställning!$AO228,DB!$U:$U,0),16)</f>
        <v>2239.0304799999999</v>
      </c>
      <c r="AT228" s="21">
        <f t="shared" ca="1" si="93"/>
        <v>0</v>
      </c>
      <c r="AU228" s="21">
        <f t="shared" ca="1" si="94"/>
        <v>0</v>
      </c>
      <c r="AV228" s="21">
        <f t="shared" ca="1" si="95"/>
        <v>0</v>
      </c>
      <c r="AW228" t="e">
        <f ca="1">INDEX(DB!$A:$V,MATCH(Sammanställning!$AH$2&amp;Sammanställning!$AO228,DB!$U:$U,0),6)</f>
        <v>#N/A</v>
      </c>
      <c r="AX228" t="e">
        <f ca="1">INDEX(DB!$A:$V,MATCH(Sammanställning!$AH$2&amp;Sammanställning!$AO228,DB!$U:$U,0),7)</f>
        <v>#N/A</v>
      </c>
      <c r="AY228" t="e">
        <f ca="1">INDEX(DB!$A:$V,MATCH(Sammanställning!$AH$2&amp;Sammanställning!$AO228,DB!$U:$U,0),13)</f>
        <v>#N/A</v>
      </c>
      <c r="AZ228" t="e">
        <f ca="1">INDEX(DB!$A:$V,MATCH(Sammanställning!$AH$2&amp;Sammanställning!$AO228,DB!$U:$U,0),14)</f>
        <v>#N/A</v>
      </c>
      <c r="BA228" t="e">
        <f ca="1">INDEX(DB!$A:$V,MATCH(Sammanställning!$AH$2&amp;Sammanställning!$AO228,DB!$U:$U,0),17)</f>
        <v>#N/A</v>
      </c>
      <c r="BB228" s="21">
        <f t="shared" ca="1" si="96"/>
        <v>0</v>
      </c>
      <c r="BC228" s="21" t="e" cm="1">
        <f t="array" aca="1" ref="BC228" ca="1">INDEX($AQ228:$AS228,,MATCH($AH$2,$AQ$2:$AS$2,0))</f>
        <v>#N/A</v>
      </c>
      <c r="BD228" s="21" t="e" cm="1">
        <f t="array" aca="1" ref="BD228" ca="1">INDEX($AT228:$AV228,,MATCH($AH$2,$AT$2:$AV$2,0))</f>
        <v>#N/A</v>
      </c>
    </row>
    <row r="229" spans="1:56" outlineLevel="1" x14ac:dyDescent="0.35">
      <c r="A229">
        <v>1020</v>
      </c>
      <c r="D229" s="45" t="str">
        <f t="shared" ca="1" si="97"/>
        <v/>
      </c>
      <c r="E229" s="45" t="str">
        <f t="shared" ca="1" si="98"/>
        <v/>
      </c>
      <c r="F229" s="45" t="str">
        <f t="shared" ca="1" si="99"/>
        <v/>
      </c>
      <c r="G229" s="45" t="str">
        <f t="shared" ca="1" si="100"/>
        <v/>
      </c>
      <c r="H229" s="45" t="str">
        <f t="shared" ca="1" si="101"/>
        <v/>
      </c>
      <c r="I229" s="46" t="str">
        <f t="shared" ca="1" si="102"/>
        <v/>
      </c>
      <c r="J229" s="47" t="str">
        <f t="shared" ca="1" si="103"/>
        <v/>
      </c>
      <c r="K229" s="47" t="str">
        <f t="shared" ca="1" si="104"/>
        <v/>
      </c>
      <c r="AJ229">
        <f t="shared" ca="1" si="91"/>
        <v>0</v>
      </c>
      <c r="AL229" t="s">
        <v>1765</v>
      </c>
      <c r="AM229">
        <v>15</v>
      </c>
      <c r="AN229">
        <f t="shared" ca="1" si="92"/>
        <v>1500</v>
      </c>
      <c r="AO229" t="s">
        <v>40</v>
      </c>
      <c r="AP229" s="21">
        <f ca="1">INDEX(INDIRECT("'"&amp;$AL229&amp;"'!$AA:$AE"),MATCH(Sammanställning!$AO229,INDIRECT("'"&amp;$AL229&amp;"'!$AA:$AA"),0),4)</f>
        <v>0</v>
      </c>
      <c r="AQ229" s="21">
        <f>INDEX(DB!$A:$V,MATCH(Sammanställning!AQ$2&amp;Sammanställning!$AO229,DB!$U:$U,0),16)</f>
        <v>503.78185800000006</v>
      </c>
      <c r="AR229" s="21">
        <f>INDEX(DB!$A:$V,MATCH(Sammanställning!AR$2&amp;Sammanställning!$AO229,DB!$U:$U,0),16)</f>
        <v>5597.5762000000004</v>
      </c>
      <c r="AS229" s="21">
        <f>INDEX(DB!$A:$V,MATCH(Sammanställning!AS$2&amp;Sammanställning!$AO229,DB!$U:$U,0),16)</f>
        <v>8956.1219199999996</v>
      </c>
      <c r="AT229" s="21">
        <f t="shared" ca="1" si="93"/>
        <v>0</v>
      </c>
      <c r="AU229" s="21">
        <f t="shared" ca="1" si="94"/>
        <v>0</v>
      </c>
      <c r="AV229" s="21">
        <f t="shared" ca="1" si="95"/>
        <v>0</v>
      </c>
      <c r="AW229" t="e">
        <f ca="1">INDEX(DB!$A:$V,MATCH(Sammanställning!$AH$2&amp;Sammanställning!$AO229,DB!$U:$U,0),6)</f>
        <v>#N/A</v>
      </c>
      <c r="AX229" t="e">
        <f ca="1">INDEX(DB!$A:$V,MATCH(Sammanställning!$AH$2&amp;Sammanställning!$AO229,DB!$U:$U,0),7)</f>
        <v>#N/A</v>
      </c>
      <c r="AY229" t="e">
        <f ca="1">INDEX(DB!$A:$V,MATCH(Sammanställning!$AH$2&amp;Sammanställning!$AO229,DB!$U:$U,0),13)</f>
        <v>#N/A</v>
      </c>
      <c r="AZ229" t="e">
        <f ca="1">INDEX(DB!$A:$V,MATCH(Sammanställning!$AH$2&amp;Sammanställning!$AO229,DB!$U:$U,0),14)</f>
        <v>#N/A</v>
      </c>
      <c r="BA229" t="e">
        <f ca="1">INDEX(DB!$A:$V,MATCH(Sammanställning!$AH$2&amp;Sammanställning!$AO229,DB!$U:$U,0),17)</f>
        <v>#N/A</v>
      </c>
      <c r="BB229" s="21">
        <f t="shared" ca="1" si="96"/>
        <v>0</v>
      </c>
      <c r="BC229" s="21" t="e" cm="1">
        <f t="array" aca="1" ref="BC229" ca="1">INDEX($AQ229:$AS229,,MATCH($AH$2,$AQ$2:$AS$2,0))</f>
        <v>#N/A</v>
      </c>
      <c r="BD229" s="21" t="e" cm="1">
        <f t="array" aca="1" ref="BD229" ca="1">INDEX($AT229:$AV229,,MATCH($AH$2,$AT$2:$AV$2,0))</f>
        <v>#N/A</v>
      </c>
    </row>
    <row r="230" spans="1:56" outlineLevel="1" x14ac:dyDescent="0.35">
      <c r="A230">
        <v>1021</v>
      </c>
      <c r="D230" s="45" t="str">
        <f t="shared" ca="1" si="97"/>
        <v/>
      </c>
      <c r="E230" s="45" t="str">
        <f t="shared" ca="1" si="98"/>
        <v/>
      </c>
      <c r="F230" s="45" t="str">
        <f t="shared" ca="1" si="99"/>
        <v/>
      </c>
      <c r="G230" s="45" t="str">
        <f t="shared" ca="1" si="100"/>
        <v/>
      </c>
      <c r="H230" s="45" t="str">
        <f t="shared" ca="1" si="101"/>
        <v/>
      </c>
      <c r="I230" s="46" t="str">
        <f t="shared" ca="1" si="102"/>
        <v/>
      </c>
      <c r="J230" s="47" t="str">
        <f t="shared" ca="1" si="103"/>
        <v/>
      </c>
      <c r="K230" s="47" t="str">
        <f t="shared" ca="1" si="104"/>
        <v/>
      </c>
      <c r="AJ230">
        <f t="shared" ca="1" si="91"/>
        <v>0</v>
      </c>
      <c r="AL230" t="s">
        <v>1765</v>
      </c>
      <c r="AM230">
        <v>15</v>
      </c>
      <c r="AN230">
        <f t="shared" ca="1" si="92"/>
        <v>1500</v>
      </c>
      <c r="AO230" t="s">
        <v>41</v>
      </c>
      <c r="AP230" s="21">
        <f ca="1">INDEX(INDIRECT("'"&amp;$AL230&amp;"'!$AA:$AE"),MATCH(Sammanställning!$AO230,INDIRECT("'"&amp;$AL230&amp;"'!$AA:$AA"),0),4)</f>
        <v>0</v>
      </c>
      <c r="AQ230" s="21">
        <f>INDEX(DB!$A:$V,MATCH(Sammanställning!AQ$2&amp;Sammanställning!$AO230,DB!$U:$U,0),16)</f>
        <v>503.78185800000006</v>
      </c>
      <c r="AR230" s="21">
        <f>INDEX(DB!$A:$V,MATCH(Sammanställning!AR$2&amp;Sammanställning!$AO230,DB!$U:$U,0),16)</f>
        <v>2239.0304799999999</v>
      </c>
      <c r="AS230" s="21">
        <f>INDEX(DB!$A:$V,MATCH(Sammanställning!AS$2&amp;Sammanställning!$AO230,DB!$U:$U,0),16)</f>
        <v>1343.4182880000001</v>
      </c>
      <c r="AT230" s="21">
        <f t="shared" ca="1" si="93"/>
        <v>0</v>
      </c>
      <c r="AU230" s="21">
        <f t="shared" ca="1" si="94"/>
        <v>0</v>
      </c>
      <c r="AV230" s="21">
        <f t="shared" ca="1" si="95"/>
        <v>0</v>
      </c>
      <c r="AW230" t="e">
        <f ca="1">INDEX(DB!$A:$V,MATCH(Sammanställning!$AH$2&amp;Sammanställning!$AO230,DB!$U:$U,0),6)</f>
        <v>#N/A</v>
      </c>
      <c r="AX230" t="e">
        <f ca="1">INDEX(DB!$A:$V,MATCH(Sammanställning!$AH$2&amp;Sammanställning!$AO230,DB!$U:$U,0),7)</f>
        <v>#N/A</v>
      </c>
      <c r="AY230" t="e">
        <f ca="1">INDEX(DB!$A:$V,MATCH(Sammanställning!$AH$2&amp;Sammanställning!$AO230,DB!$U:$U,0),13)</f>
        <v>#N/A</v>
      </c>
      <c r="AZ230" t="e">
        <f ca="1">INDEX(DB!$A:$V,MATCH(Sammanställning!$AH$2&amp;Sammanställning!$AO230,DB!$U:$U,0),14)</f>
        <v>#N/A</v>
      </c>
      <c r="BA230" t="e">
        <f ca="1">INDEX(DB!$A:$V,MATCH(Sammanställning!$AH$2&amp;Sammanställning!$AO230,DB!$U:$U,0),17)</f>
        <v>#N/A</v>
      </c>
      <c r="BB230" s="21">
        <f t="shared" ca="1" si="96"/>
        <v>0</v>
      </c>
      <c r="BC230" s="21" t="e" cm="1">
        <f t="array" aca="1" ref="BC230" ca="1">INDEX($AQ230:$AS230,,MATCH($AH$2,$AQ$2:$AS$2,0))</f>
        <v>#N/A</v>
      </c>
      <c r="BD230" s="21" t="e" cm="1">
        <f t="array" aca="1" ref="BD230" ca="1">INDEX($AT230:$AV230,,MATCH($AH$2,$AT$2:$AV$2,0))</f>
        <v>#N/A</v>
      </c>
    </row>
    <row r="231" spans="1:56" outlineLevel="1" x14ac:dyDescent="0.35">
      <c r="A231">
        <v>1022</v>
      </c>
      <c r="D231" s="45" t="str">
        <f t="shared" ca="1" si="97"/>
        <v/>
      </c>
      <c r="E231" s="45" t="str">
        <f t="shared" ca="1" si="98"/>
        <v/>
      </c>
      <c r="F231" s="45" t="str">
        <f t="shared" ca="1" si="99"/>
        <v/>
      </c>
      <c r="G231" s="45" t="str">
        <f t="shared" ca="1" si="100"/>
        <v/>
      </c>
      <c r="H231" s="45" t="str">
        <f t="shared" ca="1" si="101"/>
        <v/>
      </c>
      <c r="I231" s="46" t="str">
        <f t="shared" ca="1" si="102"/>
        <v/>
      </c>
      <c r="J231" s="47" t="str">
        <f t="shared" ca="1" si="103"/>
        <v/>
      </c>
      <c r="K231" s="47" t="str">
        <f t="shared" ca="1" si="104"/>
        <v/>
      </c>
      <c r="AJ231">
        <f t="shared" ca="1" si="91"/>
        <v>0</v>
      </c>
      <c r="AL231" t="s">
        <v>1765</v>
      </c>
      <c r="AM231">
        <v>15</v>
      </c>
      <c r="AN231">
        <f t="shared" ca="1" si="92"/>
        <v>1500</v>
      </c>
      <c r="AO231" t="s">
        <v>42</v>
      </c>
      <c r="AP231" s="21">
        <f ca="1">INDEX(INDIRECT("'"&amp;$AL231&amp;"'!$AA:$AE"),MATCH(Sammanställning!$AO231,INDIRECT("'"&amp;$AL231&amp;"'!$AA:$AA"),0),4)</f>
        <v>0</v>
      </c>
      <c r="AQ231" s="21">
        <f>INDEX(DB!$A:$V,MATCH(Sammanställning!AQ$2&amp;Sammanställning!$AO231,DB!$U:$U,0),16)</f>
        <v>727.68490600000007</v>
      </c>
      <c r="AR231" s="21">
        <f>INDEX(DB!$A:$V,MATCH(Sammanställning!AR$2&amp;Sammanställning!$AO231,DB!$U:$U,0),16)</f>
        <v>1780.0292316000002</v>
      </c>
      <c r="AS231" s="21">
        <f>INDEX(DB!$A:$V,MATCH(Sammanställning!AS$2&amp;Sammanställning!$AO231,DB!$U:$U,0),16)</f>
        <v>1343.4182880000001</v>
      </c>
      <c r="AT231" s="21">
        <f t="shared" ca="1" si="93"/>
        <v>0</v>
      </c>
      <c r="AU231" s="21">
        <f t="shared" ca="1" si="94"/>
        <v>0</v>
      </c>
      <c r="AV231" s="21">
        <f t="shared" ca="1" si="95"/>
        <v>0</v>
      </c>
      <c r="AW231" t="e">
        <f ca="1">INDEX(DB!$A:$V,MATCH(Sammanställning!$AH$2&amp;Sammanställning!$AO231,DB!$U:$U,0),6)</f>
        <v>#N/A</v>
      </c>
      <c r="AX231" t="e">
        <f ca="1">INDEX(DB!$A:$V,MATCH(Sammanställning!$AH$2&amp;Sammanställning!$AO231,DB!$U:$U,0),7)</f>
        <v>#N/A</v>
      </c>
      <c r="AY231" t="e">
        <f ca="1">INDEX(DB!$A:$V,MATCH(Sammanställning!$AH$2&amp;Sammanställning!$AO231,DB!$U:$U,0),13)</f>
        <v>#N/A</v>
      </c>
      <c r="AZ231" t="e">
        <f ca="1">INDEX(DB!$A:$V,MATCH(Sammanställning!$AH$2&amp;Sammanställning!$AO231,DB!$U:$U,0),14)</f>
        <v>#N/A</v>
      </c>
      <c r="BA231" t="e">
        <f ca="1">INDEX(DB!$A:$V,MATCH(Sammanställning!$AH$2&amp;Sammanställning!$AO231,DB!$U:$U,0),17)</f>
        <v>#N/A</v>
      </c>
      <c r="BB231" s="21">
        <f t="shared" ca="1" si="96"/>
        <v>0</v>
      </c>
      <c r="BC231" s="21" t="e" cm="1">
        <f t="array" aca="1" ref="BC231" ca="1">INDEX($AQ231:$AS231,,MATCH($AH$2,$AQ$2:$AS$2,0))</f>
        <v>#N/A</v>
      </c>
      <c r="BD231" s="21" t="e" cm="1">
        <f t="array" aca="1" ref="BD231" ca="1">INDEX($AT231:$AV231,,MATCH($AH$2,$AT$2:$AV$2,0))</f>
        <v>#N/A</v>
      </c>
    </row>
    <row r="232" spans="1:56" outlineLevel="1" x14ac:dyDescent="0.35">
      <c r="A232">
        <v>1023</v>
      </c>
      <c r="D232" s="45" t="str">
        <f t="shared" ca="1" si="97"/>
        <v/>
      </c>
      <c r="E232" s="45" t="str">
        <f t="shared" ca="1" si="98"/>
        <v/>
      </c>
      <c r="F232" s="45" t="str">
        <f t="shared" ca="1" si="99"/>
        <v/>
      </c>
      <c r="G232" s="45" t="str">
        <f t="shared" ca="1" si="100"/>
        <v/>
      </c>
      <c r="H232" s="45" t="str">
        <f t="shared" ca="1" si="101"/>
        <v/>
      </c>
      <c r="I232" s="46" t="str">
        <f t="shared" ca="1" si="102"/>
        <v/>
      </c>
      <c r="J232" s="47" t="str">
        <f t="shared" ca="1" si="103"/>
        <v/>
      </c>
      <c r="K232" s="47" t="str">
        <f t="shared" ca="1" si="104"/>
        <v/>
      </c>
      <c r="AJ232">
        <f t="shared" ca="1" si="91"/>
        <v>0</v>
      </c>
      <c r="AL232" t="s">
        <v>1765</v>
      </c>
      <c r="AM232">
        <v>15</v>
      </c>
      <c r="AN232">
        <f t="shared" ca="1" si="92"/>
        <v>1500</v>
      </c>
      <c r="AO232" t="s">
        <v>43</v>
      </c>
      <c r="AP232" s="21">
        <f ca="1">INDEX(INDIRECT("'"&amp;$AL232&amp;"'!$AA:$AE"),MATCH(Sammanställning!$AO232,INDIRECT("'"&amp;$AL232&amp;"'!$AA:$AA"),0),4)</f>
        <v>0</v>
      </c>
      <c r="AQ232" s="21">
        <f>INDEX(DB!$A:$V,MATCH(Sammanställning!AQ$2&amp;Sammanställning!$AO232,DB!$U:$U,0),16)</f>
        <v>929.1976492</v>
      </c>
      <c r="AR232" s="21">
        <f>INDEX(DB!$A:$V,MATCH(Sammanställning!AR$2&amp;Sammanställning!$AO232,DB!$U:$U,0),16)</f>
        <v>5597.5762000000004</v>
      </c>
      <c r="AS232" s="21">
        <f>INDEX(DB!$A:$V,MATCH(Sammanställning!AS$2&amp;Sammanställning!$AO232,DB!$U:$U,0),16)</f>
        <v>5597.5762000000004</v>
      </c>
      <c r="AT232" s="21">
        <f t="shared" ca="1" si="93"/>
        <v>0</v>
      </c>
      <c r="AU232" s="21">
        <f t="shared" ca="1" si="94"/>
        <v>0</v>
      </c>
      <c r="AV232" s="21">
        <f t="shared" ca="1" si="95"/>
        <v>0</v>
      </c>
      <c r="AW232" t="e">
        <f ca="1">INDEX(DB!$A:$V,MATCH(Sammanställning!$AH$2&amp;Sammanställning!$AO232,DB!$U:$U,0),6)</f>
        <v>#N/A</v>
      </c>
      <c r="AX232" t="e">
        <f ca="1">INDEX(DB!$A:$V,MATCH(Sammanställning!$AH$2&amp;Sammanställning!$AO232,DB!$U:$U,0),7)</f>
        <v>#N/A</v>
      </c>
      <c r="AY232" t="e">
        <f ca="1">INDEX(DB!$A:$V,MATCH(Sammanställning!$AH$2&amp;Sammanställning!$AO232,DB!$U:$U,0),13)</f>
        <v>#N/A</v>
      </c>
      <c r="AZ232" t="e">
        <f ca="1">INDEX(DB!$A:$V,MATCH(Sammanställning!$AH$2&amp;Sammanställning!$AO232,DB!$U:$U,0),14)</f>
        <v>#N/A</v>
      </c>
      <c r="BA232" t="e">
        <f ca="1">INDEX(DB!$A:$V,MATCH(Sammanställning!$AH$2&amp;Sammanställning!$AO232,DB!$U:$U,0),17)</f>
        <v>#N/A</v>
      </c>
      <c r="BB232" s="21">
        <f t="shared" ca="1" si="96"/>
        <v>0</v>
      </c>
      <c r="BC232" s="21" t="e" cm="1">
        <f t="array" aca="1" ref="BC232" ca="1">INDEX($AQ232:$AS232,,MATCH($AH$2,$AQ$2:$AS$2,0))</f>
        <v>#N/A</v>
      </c>
      <c r="BD232" s="21" t="e" cm="1">
        <f t="array" aca="1" ref="BD232" ca="1">INDEX($AT232:$AV232,,MATCH($AH$2,$AT$2:$AV$2,0))</f>
        <v>#N/A</v>
      </c>
    </row>
    <row r="233" spans="1:56" outlineLevel="1" x14ac:dyDescent="0.35">
      <c r="A233">
        <v>1024</v>
      </c>
      <c r="D233" s="45" t="str">
        <f t="shared" ca="1" si="97"/>
        <v/>
      </c>
      <c r="E233" s="45" t="str">
        <f t="shared" ca="1" si="98"/>
        <v/>
      </c>
      <c r="F233" s="45" t="str">
        <f t="shared" ca="1" si="99"/>
        <v/>
      </c>
      <c r="G233" s="45" t="str">
        <f t="shared" ca="1" si="100"/>
        <v/>
      </c>
      <c r="H233" s="45" t="str">
        <f t="shared" ca="1" si="101"/>
        <v/>
      </c>
      <c r="I233" s="46" t="str">
        <f t="shared" ca="1" si="102"/>
        <v/>
      </c>
      <c r="J233" s="47" t="str">
        <f t="shared" ca="1" si="103"/>
        <v/>
      </c>
      <c r="K233" s="47" t="str">
        <f t="shared" ca="1" si="104"/>
        <v/>
      </c>
      <c r="AJ233">
        <f t="shared" ca="1" si="91"/>
        <v>0</v>
      </c>
      <c r="AL233" t="s">
        <v>1765</v>
      </c>
      <c r="AM233">
        <v>15</v>
      </c>
      <c r="AN233">
        <f t="shared" ca="1" si="92"/>
        <v>1500</v>
      </c>
      <c r="AO233" t="s">
        <v>44</v>
      </c>
      <c r="AP233" s="21">
        <f ca="1">INDEX(INDIRECT("'"&amp;$AL233&amp;"'!$AA:$AE"),MATCH(Sammanställning!$AO233,INDIRECT("'"&amp;$AL233&amp;"'!$AA:$AA"),0),4)</f>
        <v>0</v>
      </c>
      <c r="AQ233" s="21">
        <f>INDEX(DB!$A:$V,MATCH(Sammanställning!AQ$2&amp;Sammanställning!$AO233,DB!$U:$U,0),16)</f>
        <v>279.87880999999999</v>
      </c>
      <c r="AR233" s="21">
        <f>INDEX(DB!$A:$V,MATCH(Sammanställning!AR$2&amp;Sammanställning!$AO233,DB!$U:$U,0),16)</f>
        <v>2239.0304799999999</v>
      </c>
      <c r="AS233" s="21">
        <f>INDEX(DB!$A:$V,MATCH(Sammanställning!AS$2&amp;Sammanställning!$AO233,DB!$U:$U,0),16)</f>
        <v>3358.5457200000001</v>
      </c>
      <c r="AT233" s="21">
        <f t="shared" ca="1" si="93"/>
        <v>0</v>
      </c>
      <c r="AU233" s="21">
        <f t="shared" ca="1" si="94"/>
        <v>0</v>
      </c>
      <c r="AV233" s="21">
        <f t="shared" ca="1" si="95"/>
        <v>0</v>
      </c>
      <c r="AW233" t="e">
        <f ca="1">INDEX(DB!$A:$V,MATCH(Sammanställning!$AH$2&amp;Sammanställning!$AO233,DB!$U:$U,0),6)</f>
        <v>#N/A</v>
      </c>
      <c r="AX233" t="e">
        <f ca="1">INDEX(DB!$A:$V,MATCH(Sammanställning!$AH$2&amp;Sammanställning!$AO233,DB!$U:$U,0),7)</f>
        <v>#N/A</v>
      </c>
      <c r="AY233" t="e">
        <f ca="1">INDEX(DB!$A:$V,MATCH(Sammanställning!$AH$2&amp;Sammanställning!$AO233,DB!$U:$U,0),13)</f>
        <v>#N/A</v>
      </c>
      <c r="AZ233" t="e">
        <f ca="1">INDEX(DB!$A:$V,MATCH(Sammanställning!$AH$2&amp;Sammanställning!$AO233,DB!$U:$U,0),14)</f>
        <v>#N/A</v>
      </c>
      <c r="BA233" t="e">
        <f ca="1">INDEX(DB!$A:$V,MATCH(Sammanställning!$AH$2&amp;Sammanställning!$AO233,DB!$U:$U,0),17)</f>
        <v>#N/A</v>
      </c>
      <c r="BB233" s="21">
        <f t="shared" ca="1" si="96"/>
        <v>0</v>
      </c>
      <c r="BC233" s="21" t="e" cm="1">
        <f t="array" aca="1" ref="BC233" ca="1">INDEX($AQ233:$AS233,,MATCH($AH$2,$AQ$2:$AS$2,0))</f>
        <v>#N/A</v>
      </c>
      <c r="BD233" s="21" t="e" cm="1">
        <f t="array" aca="1" ref="BD233" ca="1">INDEX($AT233:$AV233,,MATCH($AH$2,$AT$2:$AV$2,0))</f>
        <v>#N/A</v>
      </c>
    </row>
    <row r="234" spans="1:56" ht="15" thickBot="1" x14ac:dyDescent="0.4">
      <c r="A234" t="s">
        <v>1803</v>
      </c>
      <c r="D234" s="51" t="s">
        <v>1815</v>
      </c>
      <c r="E234" s="51"/>
      <c r="F234" s="51"/>
      <c r="G234" s="51"/>
      <c r="H234" s="51"/>
      <c r="I234" s="52"/>
      <c r="J234" s="53"/>
      <c r="K234" s="52">
        <f ca="1">SUM(K210:K233)</f>
        <v>0</v>
      </c>
      <c r="AJ234">
        <f t="shared" ca="1" si="91"/>
        <v>0</v>
      </c>
      <c r="AL234" t="s">
        <v>1765</v>
      </c>
      <c r="AM234">
        <v>15</v>
      </c>
      <c r="AN234">
        <f t="shared" ca="1" si="92"/>
        <v>1500</v>
      </c>
      <c r="AO234" t="s">
        <v>45</v>
      </c>
      <c r="AP234" s="21">
        <f ca="1">INDEX(INDIRECT("'"&amp;$AL234&amp;"'!$AA:$AE"),MATCH(Sammanställning!$AO234,INDIRECT("'"&amp;$AL234&amp;"'!$AA:$AA"),0),4)</f>
        <v>0</v>
      </c>
      <c r="AQ234" s="21">
        <f>INDEX(DB!$A:$V,MATCH(Sammanställning!AQ$2&amp;Sammanställning!$AO234,DB!$U:$U,0),16)</f>
        <v>929.1976492</v>
      </c>
      <c r="AR234" s="21">
        <f>INDEX(DB!$A:$V,MATCH(Sammanställning!AR$2&amp;Sammanställning!$AO234,DB!$U:$U,0),16)</f>
        <v>5597.5762000000004</v>
      </c>
      <c r="AS234" s="21">
        <f>INDEX(DB!$A:$V,MATCH(Sammanställning!AS$2&amp;Sammanställning!$AO234,DB!$U:$U,0),16)</f>
        <v>5597.5762000000004</v>
      </c>
      <c r="AT234" s="21">
        <f t="shared" ca="1" si="93"/>
        <v>0</v>
      </c>
      <c r="AU234" s="21">
        <f t="shared" ca="1" si="94"/>
        <v>0</v>
      </c>
      <c r="AV234" s="21">
        <f t="shared" ca="1" si="95"/>
        <v>0</v>
      </c>
      <c r="AW234" t="e">
        <f ca="1">INDEX(DB!$A:$V,MATCH(Sammanställning!$AH$2&amp;Sammanställning!$AO234,DB!$U:$U,0),6)</f>
        <v>#N/A</v>
      </c>
      <c r="AX234" t="e">
        <f ca="1">INDEX(DB!$A:$V,MATCH(Sammanställning!$AH$2&amp;Sammanställning!$AO234,DB!$U:$U,0),7)</f>
        <v>#N/A</v>
      </c>
      <c r="AY234" t="e">
        <f ca="1">INDEX(DB!$A:$V,MATCH(Sammanställning!$AH$2&amp;Sammanställning!$AO234,DB!$U:$U,0),13)</f>
        <v>#N/A</v>
      </c>
      <c r="AZ234" t="e">
        <f ca="1">INDEX(DB!$A:$V,MATCH(Sammanställning!$AH$2&amp;Sammanställning!$AO234,DB!$U:$U,0),14)</f>
        <v>#N/A</v>
      </c>
      <c r="BA234" t="e">
        <f ca="1">INDEX(DB!$A:$V,MATCH(Sammanställning!$AH$2&amp;Sammanställning!$AO234,DB!$U:$U,0),17)</f>
        <v>#N/A</v>
      </c>
      <c r="BB234" s="21">
        <f t="shared" ca="1" si="96"/>
        <v>0</v>
      </c>
      <c r="BC234" s="21" t="e" cm="1">
        <f t="array" aca="1" ref="BC234" ca="1">INDEX($AQ234:$AS234,,MATCH($AH$2,$AQ$2:$AS$2,0))</f>
        <v>#N/A</v>
      </c>
      <c r="BD234" s="21" t="e" cm="1">
        <f t="array" aca="1" ref="BD234" ca="1">INDEX($AT234:$AV234,,MATCH($AH$2,$AT$2:$AV$2,0))</f>
        <v>#N/A</v>
      </c>
    </row>
    <row r="235" spans="1:56" ht="15" thickTop="1" x14ac:dyDescent="0.35">
      <c r="AJ235">
        <f t="shared" ca="1" si="91"/>
        <v>0</v>
      </c>
      <c r="AL235" t="s">
        <v>1765</v>
      </c>
      <c r="AM235">
        <v>15</v>
      </c>
      <c r="AN235">
        <f t="shared" ca="1" si="92"/>
        <v>1500</v>
      </c>
      <c r="AO235" t="s">
        <v>46</v>
      </c>
      <c r="AP235" s="21">
        <f ca="1">INDEX(INDIRECT("'"&amp;$AL235&amp;"'!$AA:$AE"),MATCH(Sammanställning!$AO235,INDIRECT("'"&amp;$AL235&amp;"'!$AA:$AA"),0),4)</f>
        <v>0</v>
      </c>
      <c r="AQ235" s="21">
        <f>INDEX(DB!$A:$V,MATCH(Sammanställning!AQ$2&amp;Sammanställning!$AO235,DB!$U:$U,0),16)</f>
        <v>279.87880999999999</v>
      </c>
      <c r="AR235" s="21">
        <f>INDEX(DB!$A:$V,MATCH(Sammanställning!AR$2&amp;Sammanställning!$AO235,DB!$U:$U,0),16)</f>
        <v>2239.0304799999999</v>
      </c>
      <c r="AS235" s="21">
        <f>INDEX(DB!$A:$V,MATCH(Sammanställning!AS$2&amp;Sammanställning!$AO235,DB!$U:$U,0),16)</f>
        <v>3358.5457200000001</v>
      </c>
      <c r="AT235" s="21">
        <f t="shared" ca="1" si="93"/>
        <v>0</v>
      </c>
      <c r="AU235" s="21">
        <f t="shared" ca="1" si="94"/>
        <v>0</v>
      </c>
      <c r="AV235" s="21">
        <f t="shared" ca="1" si="95"/>
        <v>0</v>
      </c>
      <c r="AW235" t="e">
        <f ca="1">INDEX(DB!$A:$V,MATCH(Sammanställning!$AH$2&amp;Sammanställning!$AO235,DB!$U:$U,0),6)</f>
        <v>#N/A</v>
      </c>
      <c r="AX235" t="e">
        <f ca="1">INDEX(DB!$A:$V,MATCH(Sammanställning!$AH$2&amp;Sammanställning!$AO235,DB!$U:$U,0),7)</f>
        <v>#N/A</v>
      </c>
      <c r="AY235" t="e">
        <f ca="1">INDEX(DB!$A:$V,MATCH(Sammanställning!$AH$2&amp;Sammanställning!$AO235,DB!$U:$U,0),13)</f>
        <v>#N/A</v>
      </c>
      <c r="AZ235" t="e">
        <f ca="1">INDEX(DB!$A:$V,MATCH(Sammanställning!$AH$2&amp;Sammanställning!$AO235,DB!$U:$U,0),14)</f>
        <v>#N/A</v>
      </c>
      <c r="BA235" t="e">
        <f ca="1">INDEX(DB!$A:$V,MATCH(Sammanställning!$AH$2&amp;Sammanställning!$AO235,DB!$U:$U,0),17)</f>
        <v>#N/A</v>
      </c>
      <c r="BB235" s="21">
        <f t="shared" ca="1" si="96"/>
        <v>0</v>
      </c>
      <c r="BC235" s="21" t="e" cm="1">
        <f t="array" aca="1" ref="BC235" ca="1">INDEX($AQ235:$AS235,,MATCH($AH$2,$AQ$2:$AS$2,0))</f>
        <v>#N/A</v>
      </c>
      <c r="BD235" s="21" t="e" cm="1">
        <f t="array" aca="1" ref="BD235" ca="1">INDEX($AT235:$AV235,,MATCH($AH$2,$AT$2:$AV$2,0))</f>
        <v>#N/A</v>
      </c>
    </row>
    <row r="236" spans="1:56" ht="18.5" x14ac:dyDescent="0.35">
      <c r="D236" s="42" t="s">
        <v>1797</v>
      </c>
      <c r="AJ236">
        <f t="shared" ca="1" si="91"/>
        <v>0</v>
      </c>
      <c r="AL236" t="s">
        <v>62</v>
      </c>
      <c r="AM236">
        <v>16</v>
      </c>
      <c r="AN236">
        <f t="shared" ca="1" si="92"/>
        <v>1600</v>
      </c>
      <c r="AO236" t="s">
        <v>50</v>
      </c>
      <c r="AP236" s="21">
        <f ca="1">INDEX(INDIRECT("'"&amp;$AL236&amp;"'!$AA:$AE"),MATCH(Sammanställning!$AO236,INDIRECT("'"&amp;$AL236&amp;"'!$AA:$AA"),0),4)</f>
        <v>0</v>
      </c>
      <c r="AQ236" s="21">
        <f>INDEX(DB!$A:$V,MATCH(Sammanställning!AQ$2&amp;Sammanställning!$AO236,DB!$U:$U,0),16)</f>
        <v>1108.3200876000001</v>
      </c>
      <c r="AR236" s="21">
        <f>INDEX(DB!$A:$V,MATCH(Sammanställning!AR$2&amp;Sammanställning!$AO236,DB!$U:$U,0),16)</f>
        <v>56856.820493879997</v>
      </c>
      <c r="AS236" s="21">
        <f>INDEX(DB!$A:$V,MATCH(Sammanställning!AS$2&amp;Sammanställning!$AO236,DB!$U:$U,0),16)</f>
        <v>18.9421978608</v>
      </c>
      <c r="AT236" s="21">
        <f t="shared" ca="1" si="93"/>
        <v>0</v>
      </c>
      <c r="AU236" s="21">
        <f t="shared" ca="1" si="94"/>
        <v>0</v>
      </c>
      <c r="AV236" s="21">
        <f t="shared" ca="1" si="95"/>
        <v>0</v>
      </c>
      <c r="AW236" t="e">
        <f ca="1">INDEX(DB!$A:$V,MATCH(Sammanställning!$AH$2&amp;Sammanställning!$AO236,DB!$U:$U,0),6)</f>
        <v>#N/A</v>
      </c>
      <c r="AX236" t="e">
        <f ca="1">INDEX(DB!$A:$V,MATCH(Sammanställning!$AH$2&amp;Sammanställning!$AO236,DB!$U:$U,0),7)</f>
        <v>#N/A</v>
      </c>
      <c r="AY236" t="e">
        <f ca="1">INDEX(DB!$A:$V,MATCH(Sammanställning!$AH$2&amp;Sammanställning!$AO236,DB!$U:$U,0),13)</f>
        <v>#N/A</v>
      </c>
      <c r="AZ236" t="e">
        <f ca="1">INDEX(DB!$A:$V,MATCH(Sammanställning!$AH$2&amp;Sammanställning!$AO236,DB!$U:$U,0),14)</f>
        <v>#N/A</v>
      </c>
      <c r="BA236" t="e">
        <f ca="1">INDEX(DB!$A:$V,MATCH(Sammanställning!$AH$2&amp;Sammanställning!$AO236,DB!$U:$U,0),17)</f>
        <v>#N/A</v>
      </c>
      <c r="BB236" s="21">
        <f t="shared" ca="1" si="96"/>
        <v>0</v>
      </c>
      <c r="BC236" s="21" t="e" cm="1">
        <f t="array" aca="1" ref="BC236" ca="1">INDEX($AQ236:$AS236,,MATCH($AH$2,$AQ$2:$AS$2,0))</f>
        <v>#N/A</v>
      </c>
      <c r="BD236" s="21" t="e" cm="1">
        <f t="array" aca="1" ref="BD236" ca="1">INDEX($AT236:$AV236,,MATCH($AH$2,$AT$2:$AV$2,0))</f>
        <v>#N/A</v>
      </c>
    </row>
    <row r="237" spans="1:56" x14ac:dyDescent="0.35">
      <c r="D237" s="35" t="s">
        <v>27</v>
      </c>
      <c r="E237" s="35" t="s">
        <v>1808</v>
      </c>
      <c r="F237" s="35" t="s">
        <v>1809</v>
      </c>
      <c r="G237" s="35" t="s">
        <v>26</v>
      </c>
      <c r="H237" s="35" t="s">
        <v>28</v>
      </c>
      <c r="I237" s="43" t="s">
        <v>3</v>
      </c>
      <c r="J237" s="44" t="s">
        <v>37</v>
      </c>
      <c r="K237" s="43" t="s">
        <v>1810</v>
      </c>
      <c r="AJ237">
        <f t="shared" ca="1" si="91"/>
        <v>0</v>
      </c>
      <c r="AL237" t="s">
        <v>62</v>
      </c>
      <c r="AM237">
        <v>16</v>
      </c>
      <c r="AN237">
        <f t="shared" ca="1" si="92"/>
        <v>1600</v>
      </c>
      <c r="AO237" t="s">
        <v>51</v>
      </c>
      <c r="AP237" s="21">
        <f ca="1">INDEX(INDIRECT("'"&amp;$AL237&amp;"'!$AA:$AE"),MATCH(Sammanställning!$AO237,INDIRECT("'"&amp;$AL237&amp;"'!$AA:$AA"),0),4)</f>
        <v>0</v>
      </c>
      <c r="AQ237" s="21">
        <f>INDEX(DB!$A:$V,MATCH(Sammanställning!AQ$2&amp;Sammanställning!$AO237,DB!$U:$U,0),16)</f>
        <v>67.170914400000001</v>
      </c>
      <c r="AR237" s="21">
        <f>INDEX(DB!$A:$V,MATCH(Sammanställning!AR$2&amp;Sammanställning!$AO237,DB!$U:$U,0),16)</f>
        <v>116.42958496000001</v>
      </c>
      <c r="AS237" s="21">
        <f>INDEX(DB!$A:$V,MATCH(Sammanställning!AS$2&amp;Sammanställning!$AO237,DB!$U:$U,0),16)</f>
        <v>38.656861237199998</v>
      </c>
      <c r="AT237" s="21">
        <f t="shared" ca="1" si="93"/>
        <v>0</v>
      </c>
      <c r="AU237" s="21">
        <f t="shared" ca="1" si="94"/>
        <v>0</v>
      </c>
      <c r="AV237" s="21">
        <f t="shared" ca="1" si="95"/>
        <v>0</v>
      </c>
      <c r="AW237" t="e">
        <f ca="1">INDEX(DB!$A:$V,MATCH(Sammanställning!$AH$2&amp;Sammanställning!$AO237,DB!$U:$U,0),6)</f>
        <v>#N/A</v>
      </c>
      <c r="AX237" t="e">
        <f ca="1">INDEX(DB!$A:$V,MATCH(Sammanställning!$AH$2&amp;Sammanställning!$AO237,DB!$U:$U,0),7)</f>
        <v>#N/A</v>
      </c>
      <c r="AY237" t="e">
        <f ca="1">INDEX(DB!$A:$V,MATCH(Sammanställning!$AH$2&amp;Sammanställning!$AO237,DB!$U:$U,0),13)</f>
        <v>#N/A</v>
      </c>
      <c r="AZ237" t="e">
        <f ca="1">INDEX(DB!$A:$V,MATCH(Sammanställning!$AH$2&amp;Sammanställning!$AO237,DB!$U:$U,0),14)</f>
        <v>#N/A</v>
      </c>
      <c r="BA237" t="e">
        <f ca="1">INDEX(DB!$A:$V,MATCH(Sammanställning!$AH$2&amp;Sammanställning!$AO237,DB!$U:$U,0),17)</f>
        <v>#N/A</v>
      </c>
      <c r="BB237" s="21">
        <f t="shared" ca="1" si="96"/>
        <v>0</v>
      </c>
      <c r="BC237" s="21" t="e" cm="1">
        <f t="array" aca="1" ref="BC237" ca="1">INDEX($AQ237:$AS237,,MATCH($AH$2,$AQ$2:$AS$2,0))</f>
        <v>#N/A</v>
      </c>
      <c r="BD237" s="21" t="e" cm="1">
        <f t="array" aca="1" ref="BD237" ca="1">INDEX($AT237:$AV237,,MATCH($AH$2,$AT$2:$AV$2,0))</f>
        <v>#N/A</v>
      </c>
    </row>
    <row r="238" spans="1:56" outlineLevel="1" x14ac:dyDescent="0.35">
      <c r="A238">
        <v>1101</v>
      </c>
      <c r="D238" s="45" t="str">
        <f t="shared" ref="D238:D245" ca="1" si="105">IFERROR(INDEX($AK:$BD,MATCH($A238,$AN:$AN,0),13),"")</f>
        <v/>
      </c>
      <c r="E238" s="45" t="str">
        <f t="shared" ref="E238:E245" ca="1" si="106">IFERROR(INDEX($AK:$BD,MATCH($A238,$AN:$AN,0),14),"")</f>
        <v/>
      </c>
      <c r="F238" s="45" t="str">
        <f t="shared" ref="F238:F245" ca="1" si="107">IFERROR(INDEX($AK:$BD,MATCH($A238,$AN:$AN,0),15),"")</f>
        <v/>
      </c>
      <c r="G238" s="45" t="str">
        <f t="shared" ref="G238:G245" ca="1" si="108">IFERROR(INDEX($AK:$BD,MATCH($A238,$AN:$AN,0),16),"")</f>
        <v/>
      </c>
      <c r="H238" s="45" t="str">
        <f t="shared" ref="H238:H245" ca="1" si="109">IFERROR(INDEX($AK:$BD,MATCH($A238,$AN:$AN,0),17),"")</f>
        <v/>
      </c>
      <c r="I238" s="46" t="str">
        <f t="shared" ref="I238:I245" ca="1" si="110">IFERROR(INDEX($AK:$BD,MATCH($A238,$AN:$AN,0),18),"")</f>
        <v/>
      </c>
      <c r="J238" s="47" t="str">
        <f t="shared" ref="J238:J245" ca="1" si="111">IFERROR(INDEX($AK:$BD,MATCH($A238,$AN:$AN,0),19),"")</f>
        <v/>
      </c>
      <c r="K238" s="47" t="str">
        <f t="shared" ref="K238:K245" ca="1" si="112">IFERROR(INDEX($AK:$BD,MATCH($A238,$AN:$AN,0),20),"")</f>
        <v/>
      </c>
      <c r="AJ238">
        <f t="shared" ca="1" si="91"/>
        <v>0</v>
      </c>
      <c r="AL238" t="s">
        <v>62</v>
      </c>
      <c r="AM238">
        <v>16</v>
      </c>
      <c r="AN238">
        <f t="shared" ca="1" si="92"/>
        <v>1600</v>
      </c>
      <c r="AO238" t="s">
        <v>52</v>
      </c>
      <c r="AP238" s="21">
        <f ca="1">INDEX(INDIRECT("'"&amp;$AL238&amp;"'!$AA:$AE"),MATCH(Sammanställning!$AO238,INDIRECT("'"&amp;$AL238&amp;"'!$AA:$AA"),0),4)</f>
        <v>0</v>
      </c>
      <c r="AQ238" s="21">
        <f>INDEX(DB!$A:$V,MATCH(Sammanställning!AQ$2&amp;Sammanställning!$AO238,DB!$U:$U,0),16)</f>
        <v>67.170914400000001</v>
      </c>
      <c r="AR238" s="21">
        <f>INDEX(DB!$A:$V,MATCH(Sammanställning!AR$2&amp;Sammanställning!$AO238,DB!$U:$U,0),16)</f>
        <v>568.71374191999996</v>
      </c>
      <c r="AS238" s="21">
        <f>INDEX(DB!$A:$V,MATCH(Sammanställning!AS$2&amp;Sammanställning!$AO238,DB!$U:$U,0),16)</f>
        <v>159.60928776679998</v>
      </c>
      <c r="AT238" s="21">
        <f t="shared" ca="1" si="93"/>
        <v>0</v>
      </c>
      <c r="AU238" s="21">
        <f t="shared" ca="1" si="94"/>
        <v>0</v>
      </c>
      <c r="AV238" s="21">
        <f t="shared" ca="1" si="95"/>
        <v>0</v>
      </c>
      <c r="AW238" t="e">
        <f ca="1">INDEX(DB!$A:$V,MATCH(Sammanställning!$AH$2&amp;Sammanställning!$AO238,DB!$U:$U,0),6)</f>
        <v>#N/A</v>
      </c>
      <c r="AX238" t="e">
        <f ca="1">INDEX(DB!$A:$V,MATCH(Sammanställning!$AH$2&amp;Sammanställning!$AO238,DB!$U:$U,0),7)</f>
        <v>#N/A</v>
      </c>
      <c r="AY238" t="e">
        <f ca="1">INDEX(DB!$A:$V,MATCH(Sammanställning!$AH$2&amp;Sammanställning!$AO238,DB!$U:$U,0),13)</f>
        <v>#N/A</v>
      </c>
      <c r="AZ238" t="e">
        <f ca="1">INDEX(DB!$A:$V,MATCH(Sammanställning!$AH$2&amp;Sammanställning!$AO238,DB!$U:$U,0),14)</f>
        <v>#N/A</v>
      </c>
      <c r="BA238" t="e">
        <f ca="1">INDEX(DB!$A:$V,MATCH(Sammanställning!$AH$2&amp;Sammanställning!$AO238,DB!$U:$U,0),17)</f>
        <v>#N/A</v>
      </c>
      <c r="BB238" s="21">
        <f t="shared" ca="1" si="96"/>
        <v>0</v>
      </c>
      <c r="BC238" s="21" t="e" cm="1">
        <f t="array" aca="1" ref="BC238" ca="1">INDEX($AQ238:$AS238,,MATCH($AH$2,$AQ$2:$AS$2,0))</f>
        <v>#N/A</v>
      </c>
      <c r="BD238" s="21" t="e" cm="1">
        <f t="array" aca="1" ref="BD238" ca="1">INDEX($AT238:$AV238,,MATCH($AH$2,$AT$2:$AV$2,0))</f>
        <v>#N/A</v>
      </c>
    </row>
    <row r="239" spans="1:56" outlineLevel="1" x14ac:dyDescent="0.35">
      <c r="A239">
        <v>1102</v>
      </c>
      <c r="D239" s="45" t="str">
        <f t="shared" ca="1" si="105"/>
        <v/>
      </c>
      <c r="E239" s="45" t="str">
        <f t="shared" ca="1" si="106"/>
        <v/>
      </c>
      <c r="F239" s="45" t="str">
        <f t="shared" ca="1" si="107"/>
        <v/>
      </c>
      <c r="G239" s="45" t="str">
        <f t="shared" ca="1" si="108"/>
        <v/>
      </c>
      <c r="H239" s="45" t="str">
        <f t="shared" ca="1" si="109"/>
        <v/>
      </c>
      <c r="I239" s="46" t="str">
        <f t="shared" ca="1" si="110"/>
        <v/>
      </c>
      <c r="J239" s="47" t="str">
        <f t="shared" ca="1" si="111"/>
        <v/>
      </c>
      <c r="K239" s="47" t="str">
        <f t="shared" ca="1" si="112"/>
        <v/>
      </c>
      <c r="AJ239">
        <f t="shared" ca="1" si="91"/>
        <v>0</v>
      </c>
      <c r="AL239" t="s">
        <v>62</v>
      </c>
      <c r="AM239">
        <v>16</v>
      </c>
      <c r="AN239">
        <f t="shared" ca="1" si="92"/>
        <v>1600</v>
      </c>
      <c r="AO239" t="s">
        <v>53</v>
      </c>
      <c r="AP239" s="21">
        <f ca="1">INDEX(INDIRECT("'"&amp;$AL239&amp;"'!$AA:$AE"),MATCH(Sammanställning!$AO239,INDIRECT("'"&amp;$AL239&amp;"'!$AA:$AA"),0),4)</f>
        <v>0</v>
      </c>
      <c r="AQ239" s="21">
        <f>INDEX(DB!$A:$V,MATCH(Sammanställning!AQ$2&amp;Sammanställning!$AO239,DB!$U:$U,0),16)</f>
        <v>4466.8658075999992</v>
      </c>
      <c r="AR239" s="21">
        <f>INDEX(DB!$A:$V,MATCH(Sammanställning!AR$2&amp;Sammanställning!$AO239,DB!$U:$U,0),16)</f>
        <v>853.07061288</v>
      </c>
      <c r="AS239" s="21">
        <f>INDEX(DB!$A:$V,MATCH(Sammanställning!AS$2&amp;Sammanställning!$AO239,DB!$U:$U,0),16)</f>
        <v>834.03885379999997</v>
      </c>
      <c r="AT239" s="21">
        <f t="shared" ca="1" si="93"/>
        <v>0</v>
      </c>
      <c r="AU239" s="21">
        <f t="shared" ca="1" si="94"/>
        <v>0</v>
      </c>
      <c r="AV239" s="21">
        <f t="shared" ca="1" si="95"/>
        <v>0</v>
      </c>
      <c r="AW239" t="e">
        <f ca="1">INDEX(DB!$A:$V,MATCH(Sammanställning!$AH$2&amp;Sammanställning!$AO239,DB!$U:$U,0),6)</f>
        <v>#N/A</v>
      </c>
      <c r="AX239" t="e">
        <f ca="1">INDEX(DB!$A:$V,MATCH(Sammanställning!$AH$2&amp;Sammanställning!$AO239,DB!$U:$U,0),7)</f>
        <v>#N/A</v>
      </c>
      <c r="AY239" t="e">
        <f ca="1">INDEX(DB!$A:$V,MATCH(Sammanställning!$AH$2&amp;Sammanställning!$AO239,DB!$U:$U,0),13)</f>
        <v>#N/A</v>
      </c>
      <c r="AZ239" t="e">
        <f ca="1">INDEX(DB!$A:$V,MATCH(Sammanställning!$AH$2&amp;Sammanställning!$AO239,DB!$U:$U,0),14)</f>
        <v>#N/A</v>
      </c>
      <c r="BA239" t="e">
        <f ca="1">INDEX(DB!$A:$V,MATCH(Sammanställning!$AH$2&amp;Sammanställning!$AO239,DB!$U:$U,0),17)</f>
        <v>#N/A</v>
      </c>
      <c r="BB239" s="21">
        <f t="shared" ca="1" si="96"/>
        <v>0</v>
      </c>
      <c r="BC239" s="21" t="e" cm="1">
        <f t="array" aca="1" ref="BC239" ca="1">INDEX($AQ239:$AS239,,MATCH($AH$2,$AQ$2:$AS$2,0))</f>
        <v>#N/A</v>
      </c>
      <c r="BD239" s="21" t="e" cm="1">
        <f t="array" aca="1" ref="BD239" ca="1">INDEX($AT239:$AV239,,MATCH($AH$2,$AT$2:$AV$2,0))</f>
        <v>#N/A</v>
      </c>
    </row>
    <row r="240" spans="1:56" outlineLevel="1" x14ac:dyDescent="0.35">
      <c r="A240">
        <v>1103</v>
      </c>
      <c r="D240" s="45" t="str">
        <f t="shared" ca="1" si="105"/>
        <v/>
      </c>
      <c r="E240" s="45" t="str">
        <f t="shared" ca="1" si="106"/>
        <v/>
      </c>
      <c r="F240" s="45" t="str">
        <f t="shared" ca="1" si="107"/>
        <v/>
      </c>
      <c r="G240" s="45" t="str">
        <f t="shared" ca="1" si="108"/>
        <v/>
      </c>
      <c r="H240" s="45" t="str">
        <f t="shared" ca="1" si="109"/>
        <v/>
      </c>
      <c r="I240" s="46" t="str">
        <f t="shared" ca="1" si="110"/>
        <v/>
      </c>
      <c r="J240" s="47" t="str">
        <f t="shared" ca="1" si="111"/>
        <v/>
      </c>
      <c r="K240" s="47" t="str">
        <f t="shared" ca="1" si="112"/>
        <v/>
      </c>
      <c r="AJ240">
        <f t="shared" ca="1" si="91"/>
        <v>0</v>
      </c>
      <c r="AL240" t="s">
        <v>62</v>
      </c>
      <c r="AM240">
        <v>16</v>
      </c>
      <c r="AN240">
        <f t="shared" ca="1" si="92"/>
        <v>1600</v>
      </c>
      <c r="AO240" t="s">
        <v>54</v>
      </c>
      <c r="AP240" s="21">
        <f ca="1">INDEX(INDIRECT("'"&amp;$AL240&amp;"'!$AA:$AE"),MATCH(Sammanställning!$AO240,INDIRECT("'"&amp;$AL240&amp;"'!$AA:$AA"),0),4)</f>
        <v>0</v>
      </c>
      <c r="AQ240" s="21">
        <f>INDEX(DB!$A:$V,MATCH(Sammanställning!AQ$2&amp;Sammanställning!$AO240,DB!$U:$U,0),16)</f>
        <v>4394.0973170000007</v>
      </c>
      <c r="AR240" s="21">
        <f>INDEX(DB!$A:$V,MATCH(Sammanställning!AR$2&amp;Sammanställning!$AO240,DB!$U:$U,0),16)</f>
        <v>853.07061288</v>
      </c>
      <c r="AS240" s="21">
        <f>INDEX(DB!$A:$V,MATCH(Sammanställning!AS$2&amp;Sammanställning!$AO240,DB!$U:$U,0),16)</f>
        <v>817.24612519999994</v>
      </c>
      <c r="AT240" s="21">
        <f t="shared" ca="1" si="93"/>
        <v>0</v>
      </c>
      <c r="AU240" s="21">
        <f t="shared" ca="1" si="94"/>
        <v>0</v>
      </c>
      <c r="AV240" s="21">
        <f t="shared" ca="1" si="95"/>
        <v>0</v>
      </c>
      <c r="AW240" t="e">
        <f ca="1">INDEX(DB!$A:$V,MATCH(Sammanställning!$AH$2&amp;Sammanställning!$AO240,DB!$U:$U,0),6)</f>
        <v>#N/A</v>
      </c>
      <c r="AX240" t="e">
        <f ca="1">INDEX(DB!$A:$V,MATCH(Sammanställning!$AH$2&amp;Sammanställning!$AO240,DB!$U:$U,0),7)</f>
        <v>#N/A</v>
      </c>
      <c r="AY240" t="e">
        <f ca="1">INDEX(DB!$A:$V,MATCH(Sammanställning!$AH$2&amp;Sammanställning!$AO240,DB!$U:$U,0),13)</f>
        <v>#N/A</v>
      </c>
      <c r="AZ240" t="e">
        <f ca="1">INDEX(DB!$A:$V,MATCH(Sammanställning!$AH$2&amp;Sammanställning!$AO240,DB!$U:$U,0),14)</f>
        <v>#N/A</v>
      </c>
      <c r="BA240" t="e">
        <f ca="1">INDEX(DB!$A:$V,MATCH(Sammanställning!$AH$2&amp;Sammanställning!$AO240,DB!$U:$U,0),17)</f>
        <v>#N/A</v>
      </c>
      <c r="BB240" s="21">
        <f t="shared" ca="1" si="96"/>
        <v>0</v>
      </c>
      <c r="BC240" s="21" t="e" cm="1">
        <f t="array" aca="1" ref="BC240" ca="1">INDEX($AQ240:$AS240,,MATCH($AH$2,$AQ$2:$AS$2,0))</f>
        <v>#N/A</v>
      </c>
      <c r="BD240" s="21" t="e" cm="1">
        <f t="array" aca="1" ref="BD240" ca="1">INDEX($AT240:$AV240,,MATCH($AH$2,$AT$2:$AV$2,0))</f>
        <v>#N/A</v>
      </c>
    </row>
    <row r="241" spans="1:56" outlineLevel="1" x14ac:dyDescent="0.35">
      <c r="A241">
        <v>1104</v>
      </c>
      <c r="D241" s="45" t="str">
        <f t="shared" ca="1" si="105"/>
        <v/>
      </c>
      <c r="E241" s="45" t="str">
        <f t="shared" ca="1" si="106"/>
        <v/>
      </c>
      <c r="F241" s="45" t="str">
        <f t="shared" ca="1" si="107"/>
        <v/>
      </c>
      <c r="G241" s="45" t="str">
        <f t="shared" ca="1" si="108"/>
        <v/>
      </c>
      <c r="H241" s="45" t="str">
        <f t="shared" ca="1" si="109"/>
        <v/>
      </c>
      <c r="I241" s="46" t="str">
        <f t="shared" ca="1" si="110"/>
        <v/>
      </c>
      <c r="J241" s="47" t="str">
        <f t="shared" ca="1" si="111"/>
        <v/>
      </c>
      <c r="K241" s="47" t="str">
        <f t="shared" ca="1" si="112"/>
        <v/>
      </c>
      <c r="AJ241">
        <f t="shared" ca="1" si="91"/>
        <v>0</v>
      </c>
      <c r="AL241" t="s">
        <v>62</v>
      </c>
      <c r="AM241">
        <v>16</v>
      </c>
      <c r="AN241">
        <f t="shared" ca="1" si="92"/>
        <v>1600</v>
      </c>
      <c r="AO241" t="s">
        <v>56</v>
      </c>
      <c r="AP241" s="21">
        <f ca="1">INDEX(INDIRECT("'"&amp;$AL241&amp;"'!$AA:$AE"),MATCH(Sammanställning!$AO241,INDIRECT("'"&amp;$AL241&amp;"'!$AA:$AA"),0),4)</f>
        <v>0</v>
      </c>
      <c r="AQ241" s="21">
        <f>INDEX(DB!$A:$V,MATCH(Sammanställning!AQ$2&amp;Sammanställning!$AO241,DB!$U:$U,0),16)</f>
        <v>3974.279102</v>
      </c>
      <c r="AR241" s="21">
        <f>INDEX(DB!$A:$V,MATCH(Sammanställning!AR$2&amp;Sammanställning!$AO241,DB!$U:$U,0),16)</f>
        <v>57781.540082120002</v>
      </c>
      <c r="AS241" s="21">
        <f>INDEX(DB!$A:$V,MATCH(Sammanställning!AS$2&amp;Sammanställning!$AO241,DB!$U:$U,0),16)</f>
        <v>0</v>
      </c>
      <c r="AT241" s="21">
        <f t="shared" ca="1" si="93"/>
        <v>0</v>
      </c>
      <c r="AU241" s="21">
        <f t="shared" ca="1" si="94"/>
        <v>0</v>
      </c>
      <c r="AV241" s="21">
        <f t="shared" ca="1" si="95"/>
        <v>0</v>
      </c>
      <c r="AW241" t="e">
        <f ca="1">INDEX(DB!$A:$V,MATCH(Sammanställning!$AH$2&amp;Sammanställning!$AO241,DB!$U:$U,0),6)</f>
        <v>#N/A</v>
      </c>
      <c r="AX241" t="e">
        <f ca="1">INDEX(DB!$A:$V,MATCH(Sammanställning!$AH$2&amp;Sammanställning!$AO241,DB!$U:$U,0),7)</f>
        <v>#N/A</v>
      </c>
      <c r="AY241" t="e">
        <f ca="1">INDEX(DB!$A:$V,MATCH(Sammanställning!$AH$2&amp;Sammanställning!$AO241,DB!$U:$U,0),13)</f>
        <v>#N/A</v>
      </c>
      <c r="AZ241" t="e">
        <f ca="1">INDEX(DB!$A:$V,MATCH(Sammanställning!$AH$2&amp;Sammanställning!$AO241,DB!$U:$U,0),14)</f>
        <v>#N/A</v>
      </c>
      <c r="BA241" t="e">
        <f ca="1">INDEX(DB!$A:$V,MATCH(Sammanställning!$AH$2&amp;Sammanställning!$AO241,DB!$U:$U,0),17)</f>
        <v>#N/A</v>
      </c>
      <c r="BB241" s="21">
        <f t="shared" ca="1" si="96"/>
        <v>0</v>
      </c>
      <c r="BC241" s="21" t="e" cm="1">
        <f t="array" aca="1" ref="BC241" ca="1">INDEX($AQ241:$AS241,,MATCH($AH$2,$AQ$2:$AS$2,0))</f>
        <v>#N/A</v>
      </c>
      <c r="BD241" s="21" t="e" cm="1">
        <f t="array" aca="1" ref="BD241" ca="1">INDEX($AT241:$AV241,,MATCH($AH$2,$AT$2:$AV$2,0))</f>
        <v>#N/A</v>
      </c>
    </row>
    <row r="242" spans="1:56" outlineLevel="1" x14ac:dyDescent="0.35">
      <c r="A242">
        <v>1105</v>
      </c>
      <c r="D242" s="45" t="str">
        <f t="shared" ca="1" si="105"/>
        <v/>
      </c>
      <c r="E242" s="45" t="str">
        <f t="shared" ca="1" si="106"/>
        <v/>
      </c>
      <c r="F242" s="45" t="str">
        <f t="shared" ca="1" si="107"/>
        <v/>
      </c>
      <c r="G242" s="45" t="str">
        <f t="shared" ca="1" si="108"/>
        <v/>
      </c>
      <c r="H242" s="45" t="str">
        <f t="shared" ca="1" si="109"/>
        <v/>
      </c>
      <c r="I242" s="46" t="str">
        <f t="shared" ca="1" si="110"/>
        <v/>
      </c>
      <c r="J242" s="47" t="str">
        <f t="shared" ca="1" si="111"/>
        <v/>
      </c>
      <c r="K242" s="47" t="str">
        <f t="shared" ca="1" si="112"/>
        <v/>
      </c>
      <c r="AJ242">
        <f t="shared" ca="1" si="91"/>
        <v>0</v>
      </c>
      <c r="AL242" t="s">
        <v>62</v>
      </c>
      <c r="AM242">
        <v>16</v>
      </c>
      <c r="AN242">
        <f t="shared" ca="1" si="92"/>
        <v>1600</v>
      </c>
      <c r="AO242" t="s">
        <v>58</v>
      </c>
      <c r="AP242" s="21">
        <f ca="1">INDEX(INDIRECT("'"&amp;$AL242&amp;"'!$AA:$AE"),MATCH(Sammanställning!$AO242,INDIRECT("'"&amp;$AL242&amp;"'!$AA:$AA"),0),4)</f>
        <v>0</v>
      </c>
      <c r="AQ242" s="21">
        <f>INDEX(DB!$A:$V,MATCH(Sammanställning!AQ$2&amp;Sammanställning!$AO242,DB!$U:$U,0),16)</f>
        <v>17789.097163599999</v>
      </c>
      <c r="AR242" s="21">
        <f>INDEX(DB!$A:$V,MATCH(Sammanställning!AR$2&amp;Sammanställning!$AO242,DB!$U:$U,0),16)</f>
        <v>97582.5458946</v>
      </c>
      <c r="AS242" s="21">
        <f>INDEX(DB!$A:$V,MATCH(Sammanställning!AS$2&amp;Sammanställning!$AO242,DB!$U:$U,0),16)</f>
        <v>452.06025391199995</v>
      </c>
      <c r="AT242" s="21">
        <f t="shared" ca="1" si="93"/>
        <v>0</v>
      </c>
      <c r="AU242" s="21">
        <f t="shared" ca="1" si="94"/>
        <v>0</v>
      </c>
      <c r="AV242" s="21">
        <f t="shared" ca="1" si="95"/>
        <v>0</v>
      </c>
      <c r="AW242" t="e">
        <f ca="1">INDEX(DB!$A:$V,MATCH(Sammanställning!$AH$2&amp;Sammanställning!$AO242,DB!$U:$U,0),6)</f>
        <v>#N/A</v>
      </c>
      <c r="AX242" t="e">
        <f ca="1">INDEX(DB!$A:$V,MATCH(Sammanställning!$AH$2&amp;Sammanställning!$AO242,DB!$U:$U,0),7)</f>
        <v>#N/A</v>
      </c>
      <c r="AY242" t="e">
        <f ca="1">INDEX(DB!$A:$V,MATCH(Sammanställning!$AH$2&amp;Sammanställning!$AO242,DB!$U:$U,0),13)</f>
        <v>#N/A</v>
      </c>
      <c r="AZ242" t="e">
        <f ca="1">INDEX(DB!$A:$V,MATCH(Sammanställning!$AH$2&amp;Sammanställning!$AO242,DB!$U:$U,0),14)</f>
        <v>#N/A</v>
      </c>
      <c r="BA242" t="e">
        <f ca="1">INDEX(DB!$A:$V,MATCH(Sammanställning!$AH$2&amp;Sammanställning!$AO242,DB!$U:$U,0),17)</f>
        <v>#N/A</v>
      </c>
      <c r="BB242" s="21">
        <f t="shared" ca="1" si="96"/>
        <v>0</v>
      </c>
      <c r="BC242" s="21" t="e" cm="1">
        <f t="array" aca="1" ref="BC242" ca="1">INDEX($AQ242:$AS242,,MATCH($AH$2,$AQ$2:$AS$2,0))</f>
        <v>#N/A</v>
      </c>
      <c r="BD242" s="21" t="e" cm="1">
        <f t="array" aca="1" ref="BD242" ca="1">INDEX($AT242:$AV242,,MATCH($AH$2,$AT$2:$AV$2,0))</f>
        <v>#N/A</v>
      </c>
    </row>
    <row r="243" spans="1:56" outlineLevel="1" x14ac:dyDescent="0.35">
      <c r="A243">
        <v>1106</v>
      </c>
      <c r="D243" s="45" t="str">
        <f t="shared" ca="1" si="105"/>
        <v/>
      </c>
      <c r="E243" s="45" t="str">
        <f t="shared" ca="1" si="106"/>
        <v/>
      </c>
      <c r="F243" s="45" t="str">
        <f t="shared" ca="1" si="107"/>
        <v/>
      </c>
      <c r="G243" s="45" t="str">
        <f t="shared" ca="1" si="108"/>
        <v/>
      </c>
      <c r="H243" s="45" t="str">
        <f t="shared" ca="1" si="109"/>
        <v/>
      </c>
      <c r="I243" s="46" t="str">
        <f t="shared" ca="1" si="110"/>
        <v/>
      </c>
      <c r="J243" s="47" t="str">
        <f t="shared" ca="1" si="111"/>
        <v/>
      </c>
      <c r="K243" s="47" t="str">
        <f t="shared" ca="1" si="112"/>
        <v/>
      </c>
      <c r="AJ243">
        <f t="shared" ca="1" si="91"/>
        <v>0</v>
      </c>
      <c r="AL243" t="s">
        <v>62</v>
      </c>
      <c r="AM243">
        <v>16</v>
      </c>
      <c r="AN243">
        <f t="shared" ca="1" si="92"/>
        <v>1600</v>
      </c>
      <c r="AO243" t="s">
        <v>60</v>
      </c>
      <c r="AP243" s="21">
        <f ca="1">INDEX(INDIRECT("'"&amp;$AL243&amp;"'!$AA:$AE"),MATCH(Sammanställning!$AO243,INDIRECT("'"&amp;$AL243&amp;"'!$AA:$AA"),0),4)</f>
        <v>0</v>
      </c>
      <c r="AQ243" s="21">
        <f>INDEX(DB!$A:$V,MATCH(Sammanställning!AQ$2&amp;Sammanställning!$AO243,DB!$U:$U,0),16)</f>
        <v>33.5854572</v>
      </c>
      <c r="AR243" s="21">
        <f>INDEX(DB!$A:$V,MATCH(Sammanställning!AR$2&amp;Sammanställning!$AO243,DB!$U:$U,0),16)</f>
        <v>0</v>
      </c>
      <c r="AS243" s="21">
        <f>INDEX(DB!$A:$V,MATCH(Sammanställning!AS$2&amp;Sammanställning!$AO243,DB!$U:$U,0),16)</f>
        <v>0</v>
      </c>
      <c r="AT243" s="21">
        <f t="shared" ca="1" si="93"/>
        <v>0</v>
      </c>
      <c r="AU243" s="21">
        <f t="shared" ca="1" si="94"/>
        <v>0</v>
      </c>
      <c r="AV243" s="21">
        <f t="shared" ca="1" si="95"/>
        <v>0</v>
      </c>
      <c r="AW243" t="e">
        <f ca="1">INDEX(DB!$A:$V,MATCH(Sammanställning!$AH$2&amp;Sammanställning!$AO243,DB!$U:$U,0),6)</f>
        <v>#N/A</v>
      </c>
      <c r="AX243" t="e">
        <f ca="1">INDEX(DB!$A:$V,MATCH(Sammanställning!$AH$2&amp;Sammanställning!$AO243,DB!$U:$U,0),7)</f>
        <v>#N/A</v>
      </c>
      <c r="AY243" t="e">
        <f ca="1">INDEX(DB!$A:$V,MATCH(Sammanställning!$AH$2&amp;Sammanställning!$AO243,DB!$U:$U,0),13)</f>
        <v>#N/A</v>
      </c>
      <c r="AZ243" t="e">
        <f ca="1">INDEX(DB!$A:$V,MATCH(Sammanställning!$AH$2&amp;Sammanställning!$AO243,DB!$U:$U,0),14)</f>
        <v>#N/A</v>
      </c>
      <c r="BA243" t="e">
        <f ca="1">INDEX(DB!$A:$V,MATCH(Sammanställning!$AH$2&amp;Sammanställning!$AO243,DB!$U:$U,0),17)</f>
        <v>#N/A</v>
      </c>
      <c r="BB243" s="21">
        <f t="shared" ca="1" si="96"/>
        <v>0</v>
      </c>
      <c r="BC243" s="21" t="e" cm="1">
        <f t="array" aca="1" ref="BC243" ca="1">INDEX($AQ243:$AS243,,MATCH($AH$2,$AQ$2:$AS$2,0))</f>
        <v>#N/A</v>
      </c>
      <c r="BD243" s="21" t="e" cm="1">
        <f t="array" aca="1" ref="BD243" ca="1">INDEX($AT243:$AV243,,MATCH($AH$2,$AT$2:$AV$2,0))</f>
        <v>#N/A</v>
      </c>
    </row>
    <row r="244" spans="1:56" outlineLevel="1" x14ac:dyDescent="0.35">
      <c r="A244">
        <v>1107</v>
      </c>
      <c r="D244" s="45" t="str">
        <f t="shared" ca="1" si="105"/>
        <v/>
      </c>
      <c r="E244" s="45" t="str">
        <f t="shared" ca="1" si="106"/>
        <v/>
      </c>
      <c r="F244" s="45" t="str">
        <f t="shared" ca="1" si="107"/>
        <v/>
      </c>
      <c r="G244" s="45" t="str">
        <f t="shared" ca="1" si="108"/>
        <v/>
      </c>
      <c r="H244" s="45" t="str">
        <f t="shared" ca="1" si="109"/>
        <v/>
      </c>
      <c r="I244" s="46" t="str">
        <f t="shared" ca="1" si="110"/>
        <v/>
      </c>
      <c r="J244" s="47" t="str">
        <f t="shared" ca="1" si="111"/>
        <v/>
      </c>
      <c r="K244" s="47" t="str">
        <f t="shared" ca="1" si="112"/>
        <v/>
      </c>
      <c r="AJ244">
        <f t="shared" ca="1" si="91"/>
        <v>0</v>
      </c>
      <c r="AL244" t="s">
        <v>62</v>
      </c>
      <c r="AM244">
        <v>16</v>
      </c>
      <c r="AN244">
        <f t="shared" ca="1" si="92"/>
        <v>1600</v>
      </c>
      <c r="AO244" t="s">
        <v>61</v>
      </c>
      <c r="AP244" s="21">
        <f ca="1">INDEX(INDIRECT("'"&amp;$AL244&amp;"'!$AA:$AE"),MATCH(Sammanställning!$AO244,INDIRECT("'"&amp;$AL244&amp;"'!$AA:$AA"),0),4)</f>
        <v>0</v>
      </c>
      <c r="AQ244" s="21">
        <f>INDEX(DB!$A:$V,MATCH(Sammanställning!AQ$2&amp;Sammanställning!$AO244,DB!$U:$U,0),16)</f>
        <v>839.63643000000002</v>
      </c>
      <c r="AR244" s="21">
        <f>INDEX(DB!$A:$V,MATCH(Sammanställning!AR$2&amp;Sammanställning!$AO244,DB!$U:$U,0),16)</f>
        <v>0</v>
      </c>
      <c r="AS244" s="21">
        <f>INDEX(DB!$A:$V,MATCH(Sammanställning!AS$2&amp;Sammanställning!$AO244,DB!$U:$U,0),16)</f>
        <v>0</v>
      </c>
      <c r="AT244" s="21">
        <f t="shared" ca="1" si="93"/>
        <v>0</v>
      </c>
      <c r="AU244" s="21">
        <f t="shared" ca="1" si="94"/>
        <v>0</v>
      </c>
      <c r="AV244" s="21">
        <f t="shared" ca="1" si="95"/>
        <v>0</v>
      </c>
      <c r="AW244" t="e">
        <f ca="1">INDEX(DB!$A:$V,MATCH(Sammanställning!$AH$2&amp;Sammanställning!$AO244,DB!$U:$U,0),6)</f>
        <v>#N/A</v>
      </c>
      <c r="AX244" t="e">
        <f ca="1">INDEX(DB!$A:$V,MATCH(Sammanställning!$AH$2&amp;Sammanställning!$AO244,DB!$U:$U,0),7)</f>
        <v>#N/A</v>
      </c>
      <c r="AY244" t="e">
        <f ca="1">INDEX(DB!$A:$V,MATCH(Sammanställning!$AH$2&amp;Sammanställning!$AO244,DB!$U:$U,0),13)</f>
        <v>#N/A</v>
      </c>
      <c r="AZ244" t="e">
        <f ca="1">INDEX(DB!$A:$V,MATCH(Sammanställning!$AH$2&amp;Sammanställning!$AO244,DB!$U:$U,0),14)</f>
        <v>#N/A</v>
      </c>
      <c r="BA244" t="e">
        <f ca="1">INDEX(DB!$A:$V,MATCH(Sammanställning!$AH$2&amp;Sammanställning!$AO244,DB!$U:$U,0),17)</f>
        <v>#N/A</v>
      </c>
      <c r="BB244" s="21">
        <f t="shared" ca="1" si="96"/>
        <v>0</v>
      </c>
      <c r="BC244" s="21" t="e" cm="1">
        <f t="array" aca="1" ref="BC244" ca="1">INDEX($AQ244:$AS244,,MATCH($AH$2,$AQ$2:$AS$2,0))</f>
        <v>#N/A</v>
      </c>
      <c r="BD244" s="21" t="e" cm="1">
        <f t="array" aca="1" ref="BD244" ca="1">INDEX($AT244:$AV244,,MATCH($AH$2,$AT$2:$AV$2,0))</f>
        <v>#N/A</v>
      </c>
    </row>
    <row r="245" spans="1:56" outlineLevel="1" x14ac:dyDescent="0.35">
      <c r="A245">
        <v>1108</v>
      </c>
      <c r="D245" s="45" t="str">
        <f t="shared" ca="1" si="105"/>
        <v/>
      </c>
      <c r="E245" s="45" t="str">
        <f t="shared" ca="1" si="106"/>
        <v/>
      </c>
      <c r="F245" s="45" t="str">
        <f t="shared" ca="1" si="107"/>
        <v/>
      </c>
      <c r="G245" s="45" t="str">
        <f t="shared" ca="1" si="108"/>
        <v/>
      </c>
      <c r="H245" s="45" t="str">
        <f t="shared" ca="1" si="109"/>
        <v/>
      </c>
      <c r="I245" s="46" t="str">
        <f t="shared" ca="1" si="110"/>
        <v/>
      </c>
      <c r="J245" s="47" t="str">
        <f t="shared" ca="1" si="111"/>
        <v/>
      </c>
      <c r="K245" s="47" t="str">
        <f t="shared" ca="1" si="112"/>
        <v/>
      </c>
      <c r="AJ245">
        <f t="shared" ca="1" si="91"/>
        <v>0</v>
      </c>
      <c r="AL245" t="s">
        <v>62</v>
      </c>
      <c r="AM245">
        <v>16</v>
      </c>
      <c r="AN245">
        <f t="shared" ca="1" si="92"/>
        <v>1600</v>
      </c>
      <c r="AO245" t="s">
        <v>63</v>
      </c>
      <c r="AP245" s="21">
        <f ca="1">INDEX(INDIRECT("'"&amp;$AL245&amp;"'!$AA:$AE"),MATCH(Sammanställning!$AO245,INDIRECT("'"&amp;$AL245&amp;"'!$AA:$AA"),0),4)</f>
        <v>0</v>
      </c>
      <c r="AQ245" s="21">
        <f>INDEX(DB!$A:$V,MATCH(Sammanställning!AQ$2&amp;Sammanställning!$AO245,DB!$U:$U,0),16)</f>
        <v>0</v>
      </c>
      <c r="AR245" s="21">
        <f>INDEX(DB!$A:$V,MATCH(Sammanställning!AR$2&amp;Sammanställning!$AO245,DB!$U:$U,0),16)</f>
        <v>0</v>
      </c>
      <c r="AS245" s="21">
        <f>INDEX(DB!$A:$V,MATCH(Sammanställning!AS$2&amp;Sammanställning!$AO245,DB!$U:$U,0),16)</f>
        <v>0</v>
      </c>
      <c r="AT245" s="21">
        <f t="shared" ca="1" si="93"/>
        <v>0</v>
      </c>
      <c r="AU245" s="21">
        <f t="shared" ca="1" si="94"/>
        <v>0</v>
      </c>
      <c r="AV245" s="21">
        <f t="shared" ca="1" si="95"/>
        <v>0</v>
      </c>
      <c r="AW245" t="e">
        <f ca="1">INDEX(DB!$A:$V,MATCH(Sammanställning!$AH$2&amp;Sammanställning!$AO245,DB!$U:$U,0),6)</f>
        <v>#N/A</v>
      </c>
      <c r="AX245" t="e">
        <f ca="1">INDEX(DB!$A:$V,MATCH(Sammanställning!$AH$2&amp;Sammanställning!$AO245,DB!$U:$U,0),7)</f>
        <v>#N/A</v>
      </c>
      <c r="AY245" t="e">
        <f ca="1">INDEX(DB!$A:$V,MATCH(Sammanställning!$AH$2&amp;Sammanställning!$AO245,DB!$U:$U,0),13)</f>
        <v>#N/A</v>
      </c>
      <c r="AZ245" t="e">
        <f ca="1">INDEX(DB!$A:$V,MATCH(Sammanställning!$AH$2&amp;Sammanställning!$AO245,DB!$U:$U,0),14)</f>
        <v>#N/A</v>
      </c>
      <c r="BA245" t="e">
        <f ca="1">INDEX(DB!$A:$V,MATCH(Sammanställning!$AH$2&amp;Sammanställning!$AO245,DB!$U:$U,0),17)</f>
        <v>#N/A</v>
      </c>
      <c r="BB245" s="21">
        <f t="shared" ca="1" si="96"/>
        <v>0</v>
      </c>
      <c r="BC245" s="21" t="e" cm="1">
        <f t="array" aca="1" ref="BC245" ca="1">INDEX($AQ245:$AS245,,MATCH($AH$2,$AQ$2:$AS$2,0))</f>
        <v>#N/A</v>
      </c>
      <c r="BD245" s="21" t="e" cm="1">
        <f t="array" aca="1" ref="BD245" ca="1">INDEX($AT245:$AV245,,MATCH($AH$2,$AT$2:$AV$2,0))</f>
        <v>#N/A</v>
      </c>
    </row>
    <row r="246" spans="1:56" ht="15" thickBot="1" x14ac:dyDescent="0.4">
      <c r="A246" t="s">
        <v>1803</v>
      </c>
      <c r="D246" s="51" t="s">
        <v>1815</v>
      </c>
      <c r="E246" s="51"/>
      <c r="F246" s="51"/>
      <c r="G246" s="51"/>
      <c r="H246" s="51"/>
      <c r="I246" s="52"/>
      <c r="J246" s="53"/>
      <c r="K246" s="52">
        <f ca="1">SUM(K238:K245)</f>
        <v>0</v>
      </c>
      <c r="AJ246">
        <f t="shared" ca="1" si="91"/>
        <v>0</v>
      </c>
      <c r="AL246" t="s">
        <v>62</v>
      </c>
      <c r="AM246">
        <v>16</v>
      </c>
      <c r="AN246">
        <f t="shared" ca="1" si="92"/>
        <v>1600</v>
      </c>
      <c r="AO246" t="s">
        <v>65</v>
      </c>
      <c r="AP246" s="21">
        <f ca="1">INDEX(INDIRECT("'"&amp;$AL246&amp;"'!$AA:$AE"),MATCH(Sammanställning!$AO246,INDIRECT("'"&amp;$AL246&amp;"'!$AA:$AA"),0),4)</f>
        <v>0</v>
      </c>
      <c r="AQ246" s="21">
        <f>INDEX(DB!$A:$V,MATCH(Sammanställning!AQ$2&amp;Sammanställning!$AO246,DB!$U:$U,0),16)</f>
        <v>0</v>
      </c>
      <c r="AR246" s="21">
        <f>INDEX(DB!$A:$V,MATCH(Sammanställning!AR$2&amp;Sammanställning!$AO246,DB!$U:$U,0),16)</f>
        <v>0</v>
      </c>
      <c r="AS246" s="21">
        <f>INDEX(DB!$A:$V,MATCH(Sammanställning!AS$2&amp;Sammanställning!$AO246,DB!$U:$U,0),16)</f>
        <v>0</v>
      </c>
      <c r="AT246" s="21">
        <f t="shared" ca="1" si="93"/>
        <v>0</v>
      </c>
      <c r="AU246" s="21">
        <f t="shared" ca="1" si="94"/>
        <v>0</v>
      </c>
      <c r="AV246" s="21">
        <f t="shared" ca="1" si="95"/>
        <v>0</v>
      </c>
      <c r="AW246" t="e">
        <f ca="1">INDEX(DB!$A:$V,MATCH(Sammanställning!$AH$2&amp;Sammanställning!$AO246,DB!$U:$U,0),6)</f>
        <v>#N/A</v>
      </c>
      <c r="AX246" t="e">
        <f ca="1">INDEX(DB!$A:$V,MATCH(Sammanställning!$AH$2&amp;Sammanställning!$AO246,DB!$U:$U,0),7)</f>
        <v>#N/A</v>
      </c>
      <c r="AY246" t="e">
        <f ca="1">INDEX(DB!$A:$V,MATCH(Sammanställning!$AH$2&amp;Sammanställning!$AO246,DB!$U:$U,0),13)</f>
        <v>#N/A</v>
      </c>
      <c r="AZ246" t="e">
        <f ca="1">INDEX(DB!$A:$V,MATCH(Sammanställning!$AH$2&amp;Sammanställning!$AO246,DB!$U:$U,0),14)</f>
        <v>#N/A</v>
      </c>
      <c r="BA246" t="e">
        <f ca="1">INDEX(DB!$A:$V,MATCH(Sammanställning!$AH$2&amp;Sammanställning!$AO246,DB!$U:$U,0),17)</f>
        <v>#N/A</v>
      </c>
      <c r="BB246" s="21">
        <f t="shared" ca="1" si="96"/>
        <v>0</v>
      </c>
      <c r="BC246" s="21" t="e" cm="1">
        <f t="array" aca="1" ref="BC246" ca="1">INDEX($AQ246:$AS246,,MATCH($AH$2,$AQ$2:$AS$2,0))</f>
        <v>#N/A</v>
      </c>
      <c r="BD246" s="21" t="e" cm="1">
        <f t="array" aca="1" ref="BD246" ca="1">INDEX($AT246:$AV246,,MATCH($AH$2,$AT$2:$AV$2,0))</f>
        <v>#N/A</v>
      </c>
    </row>
    <row r="247" spans="1:56" ht="15" thickTop="1" x14ac:dyDescent="0.35">
      <c r="AJ247">
        <f t="shared" ca="1" si="91"/>
        <v>0</v>
      </c>
      <c r="AL247" t="s">
        <v>62</v>
      </c>
      <c r="AM247">
        <v>16</v>
      </c>
      <c r="AN247">
        <f t="shared" ca="1" si="92"/>
        <v>1600</v>
      </c>
      <c r="AO247" t="s">
        <v>67</v>
      </c>
      <c r="AP247" s="21">
        <f ca="1">INDEX(INDIRECT("'"&amp;$AL247&amp;"'!$AA:$AE"),MATCH(Sammanställning!$AO247,INDIRECT("'"&amp;$AL247&amp;"'!$AA:$AA"),0),4)</f>
        <v>0</v>
      </c>
      <c r="AQ247" s="21">
        <f>INDEX(DB!$A:$V,MATCH(Sammanställning!AQ$2&amp;Sammanställning!$AO247,DB!$U:$U,0),16)</f>
        <v>27.987881000000002</v>
      </c>
      <c r="AR247" s="21">
        <f>INDEX(DB!$A:$V,MATCH(Sammanställning!AR$2&amp;Sammanställning!$AO247,DB!$U:$U,0),16)</f>
        <v>0</v>
      </c>
      <c r="AS247" s="21">
        <f>INDEX(DB!$A:$V,MATCH(Sammanställning!AS$2&amp;Sammanställning!$AO247,DB!$U:$U,0),16)</f>
        <v>0</v>
      </c>
      <c r="AT247" s="21">
        <f t="shared" ca="1" si="93"/>
        <v>0</v>
      </c>
      <c r="AU247" s="21">
        <f t="shared" ca="1" si="94"/>
        <v>0</v>
      </c>
      <c r="AV247" s="21">
        <f t="shared" ca="1" si="95"/>
        <v>0</v>
      </c>
      <c r="AW247" t="e">
        <f ca="1">INDEX(DB!$A:$V,MATCH(Sammanställning!$AH$2&amp;Sammanställning!$AO247,DB!$U:$U,0),6)</f>
        <v>#N/A</v>
      </c>
      <c r="AX247" t="e">
        <f ca="1">INDEX(DB!$A:$V,MATCH(Sammanställning!$AH$2&amp;Sammanställning!$AO247,DB!$U:$U,0),7)</f>
        <v>#N/A</v>
      </c>
      <c r="AY247" t="e">
        <f ca="1">INDEX(DB!$A:$V,MATCH(Sammanställning!$AH$2&amp;Sammanställning!$AO247,DB!$U:$U,0),13)</f>
        <v>#N/A</v>
      </c>
      <c r="AZ247" t="e">
        <f ca="1">INDEX(DB!$A:$V,MATCH(Sammanställning!$AH$2&amp;Sammanställning!$AO247,DB!$U:$U,0),14)</f>
        <v>#N/A</v>
      </c>
      <c r="BA247" t="e">
        <f ca="1">INDEX(DB!$A:$V,MATCH(Sammanställning!$AH$2&amp;Sammanställning!$AO247,DB!$U:$U,0),17)</f>
        <v>#N/A</v>
      </c>
      <c r="BB247" s="21">
        <f t="shared" ca="1" si="96"/>
        <v>0</v>
      </c>
      <c r="BC247" s="21" t="e" cm="1">
        <f t="array" aca="1" ref="BC247" ca="1">INDEX($AQ247:$AS247,,MATCH($AH$2,$AQ$2:$AS$2,0))</f>
        <v>#N/A</v>
      </c>
      <c r="BD247" s="21" t="e" cm="1">
        <f t="array" aca="1" ref="BD247" ca="1">INDEX($AT247:$AV247,,MATCH($AH$2,$AT$2:$AV$2,0))</f>
        <v>#N/A</v>
      </c>
    </row>
    <row r="248" spans="1:56" ht="18.5" x14ac:dyDescent="0.35">
      <c r="D248" s="42" t="s">
        <v>1798</v>
      </c>
      <c r="AJ248">
        <f t="shared" ca="1" si="91"/>
        <v>0</v>
      </c>
      <c r="AL248" t="s">
        <v>62</v>
      </c>
      <c r="AM248">
        <v>16</v>
      </c>
      <c r="AN248">
        <f t="shared" ca="1" si="92"/>
        <v>1600</v>
      </c>
      <c r="AO248" t="s">
        <v>69</v>
      </c>
      <c r="AP248" s="21">
        <f ca="1">INDEX(INDIRECT("'"&amp;$AL248&amp;"'!$AA:$AE"),MATCH(Sammanställning!$AO248,INDIRECT("'"&amp;$AL248&amp;"'!$AA:$AA"),0),4)</f>
        <v>0</v>
      </c>
      <c r="AQ248" s="21">
        <f>INDEX(DB!$A:$V,MATCH(Sammanställning!AQ$2&amp;Sammanställning!$AO248,DB!$U:$U,0),16)</f>
        <v>39.183033399999992</v>
      </c>
      <c r="AR248" s="21">
        <f>INDEX(DB!$A:$V,MATCH(Sammanställning!AR$2&amp;Sammanställning!$AO248,DB!$U:$U,0),16)</f>
        <v>79.485582039999983</v>
      </c>
      <c r="AS248" s="21">
        <f>INDEX(DB!$A:$V,MATCH(Sammanställning!AS$2&amp;Sammanställning!$AO248,DB!$U:$U,0),16)</f>
        <v>4030.2548640000005</v>
      </c>
      <c r="AT248" s="21">
        <f t="shared" ca="1" si="93"/>
        <v>0</v>
      </c>
      <c r="AU248" s="21">
        <f t="shared" ca="1" si="94"/>
        <v>0</v>
      </c>
      <c r="AV248" s="21">
        <f t="shared" ca="1" si="95"/>
        <v>0</v>
      </c>
      <c r="AW248" t="e">
        <f ca="1">INDEX(DB!$A:$V,MATCH(Sammanställning!$AH$2&amp;Sammanställning!$AO248,DB!$U:$U,0),6)</f>
        <v>#N/A</v>
      </c>
      <c r="AX248" t="e">
        <f ca="1">INDEX(DB!$A:$V,MATCH(Sammanställning!$AH$2&amp;Sammanställning!$AO248,DB!$U:$U,0),7)</f>
        <v>#N/A</v>
      </c>
      <c r="AY248" t="e">
        <f ca="1">INDEX(DB!$A:$V,MATCH(Sammanställning!$AH$2&amp;Sammanställning!$AO248,DB!$U:$U,0),13)</f>
        <v>#N/A</v>
      </c>
      <c r="AZ248" t="e">
        <f ca="1">INDEX(DB!$A:$V,MATCH(Sammanställning!$AH$2&amp;Sammanställning!$AO248,DB!$U:$U,0),14)</f>
        <v>#N/A</v>
      </c>
      <c r="BA248" t="e">
        <f ca="1">INDEX(DB!$A:$V,MATCH(Sammanställning!$AH$2&amp;Sammanställning!$AO248,DB!$U:$U,0),17)</f>
        <v>#N/A</v>
      </c>
      <c r="BB248" s="21">
        <f t="shared" ca="1" si="96"/>
        <v>0</v>
      </c>
      <c r="BC248" s="21" t="e" cm="1">
        <f t="array" aca="1" ref="BC248" ca="1">INDEX($AQ248:$AS248,,MATCH($AH$2,$AQ$2:$AS$2,0))</f>
        <v>#N/A</v>
      </c>
      <c r="BD248" s="21" t="e" cm="1">
        <f t="array" aca="1" ref="BD248" ca="1">INDEX($AT248:$AV248,,MATCH($AH$2,$AT$2:$AV$2,0))</f>
        <v>#N/A</v>
      </c>
    </row>
    <row r="249" spans="1:56" x14ac:dyDescent="0.35">
      <c r="D249" s="35" t="s">
        <v>27</v>
      </c>
      <c r="E249" s="35" t="s">
        <v>1808</v>
      </c>
      <c r="F249" s="35" t="s">
        <v>1809</v>
      </c>
      <c r="G249" s="35" t="s">
        <v>26</v>
      </c>
      <c r="H249" s="35" t="s">
        <v>28</v>
      </c>
      <c r="I249" s="43" t="s">
        <v>3</v>
      </c>
      <c r="J249" s="44" t="s">
        <v>37</v>
      </c>
      <c r="K249" s="43" t="s">
        <v>1810</v>
      </c>
    </row>
    <row r="250" spans="1:56" outlineLevel="1" x14ac:dyDescent="0.35">
      <c r="A250">
        <v>1201</v>
      </c>
      <c r="D250" s="45" t="str">
        <f t="shared" ref="D250:D256" ca="1" si="113">IFERROR(INDEX($AK:$BD,MATCH($A250,$AN:$AN,0),13),"")</f>
        <v/>
      </c>
      <c r="E250" s="45" t="str">
        <f t="shared" ref="E250:E256" ca="1" si="114">IFERROR(INDEX($AK:$BD,MATCH($A250,$AN:$AN,0),14),"")</f>
        <v/>
      </c>
      <c r="F250" s="45" t="str">
        <f t="shared" ref="F250:F256" ca="1" si="115">IFERROR(INDEX($AK:$BD,MATCH($A250,$AN:$AN,0),15),"")</f>
        <v/>
      </c>
      <c r="G250" s="45" t="str">
        <f t="shared" ref="G250:G256" ca="1" si="116">IFERROR(INDEX($AK:$BD,MATCH($A250,$AN:$AN,0),16),"")</f>
        <v/>
      </c>
      <c r="H250" s="45" t="str">
        <f t="shared" ref="H250:H256" ca="1" si="117">IFERROR(INDEX($AK:$BD,MATCH($A250,$AN:$AN,0),17),"")</f>
        <v/>
      </c>
      <c r="I250" s="46" t="str">
        <f t="shared" ref="I250:I256" ca="1" si="118">IFERROR(INDEX($AK:$BD,MATCH($A250,$AN:$AN,0),18),"")</f>
        <v/>
      </c>
      <c r="J250" s="47" t="str">
        <f t="shared" ref="J250:J256" ca="1" si="119">IFERROR(INDEX($AK:$BD,MATCH($A250,$AN:$AN,0),19),"")</f>
        <v/>
      </c>
      <c r="K250" s="47" t="str">
        <f t="shared" ref="K250:K256" ca="1" si="120">IFERROR(INDEX($AK:$BD,MATCH($A250,$AN:$AN,0),20),"")</f>
        <v/>
      </c>
    </row>
    <row r="251" spans="1:56" outlineLevel="1" x14ac:dyDescent="0.35">
      <c r="A251">
        <v>1202</v>
      </c>
      <c r="D251" s="45" t="str">
        <f t="shared" ca="1" si="113"/>
        <v/>
      </c>
      <c r="E251" s="45" t="str">
        <f t="shared" ca="1" si="114"/>
        <v/>
      </c>
      <c r="F251" s="45" t="str">
        <f t="shared" ca="1" si="115"/>
        <v/>
      </c>
      <c r="G251" s="45" t="str">
        <f t="shared" ca="1" si="116"/>
        <v/>
      </c>
      <c r="H251" s="45" t="str">
        <f t="shared" ca="1" si="117"/>
        <v/>
      </c>
      <c r="I251" s="46" t="str">
        <f t="shared" ca="1" si="118"/>
        <v/>
      </c>
      <c r="J251" s="47" t="str">
        <f t="shared" ca="1" si="119"/>
        <v/>
      </c>
      <c r="K251" s="47" t="str">
        <f t="shared" ca="1" si="120"/>
        <v/>
      </c>
    </row>
    <row r="252" spans="1:56" outlineLevel="1" x14ac:dyDescent="0.35">
      <c r="A252">
        <v>1203</v>
      </c>
      <c r="D252" s="45" t="str">
        <f t="shared" ca="1" si="113"/>
        <v/>
      </c>
      <c r="E252" s="45" t="str">
        <f t="shared" ca="1" si="114"/>
        <v/>
      </c>
      <c r="F252" s="45" t="str">
        <f t="shared" ca="1" si="115"/>
        <v/>
      </c>
      <c r="G252" s="45" t="str">
        <f t="shared" ca="1" si="116"/>
        <v/>
      </c>
      <c r="H252" s="45" t="str">
        <f t="shared" ca="1" si="117"/>
        <v/>
      </c>
      <c r="I252" s="46" t="str">
        <f t="shared" ca="1" si="118"/>
        <v/>
      </c>
      <c r="J252" s="47" t="str">
        <f t="shared" ca="1" si="119"/>
        <v/>
      </c>
      <c r="K252" s="47" t="str">
        <f t="shared" ca="1" si="120"/>
        <v/>
      </c>
    </row>
    <row r="253" spans="1:56" outlineLevel="1" x14ac:dyDescent="0.35">
      <c r="A253">
        <v>1204</v>
      </c>
      <c r="D253" s="45" t="str">
        <f t="shared" ca="1" si="113"/>
        <v/>
      </c>
      <c r="E253" s="45" t="str">
        <f t="shared" ca="1" si="114"/>
        <v/>
      </c>
      <c r="F253" s="45" t="str">
        <f t="shared" ca="1" si="115"/>
        <v/>
      </c>
      <c r="G253" s="45" t="str">
        <f t="shared" ca="1" si="116"/>
        <v/>
      </c>
      <c r="H253" s="45" t="str">
        <f t="shared" ca="1" si="117"/>
        <v/>
      </c>
      <c r="I253" s="46" t="str">
        <f t="shared" ca="1" si="118"/>
        <v/>
      </c>
      <c r="J253" s="47" t="str">
        <f t="shared" ca="1" si="119"/>
        <v/>
      </c>
      <c r="K253" s="47" t="str">
        <f t="shared" ca="1" si="120"/>
        <v/>
      </c>
    </row>
    <row r="254" spans="1:56" outlineLevel="1" x14ac:dyDescent="0.35">
      <c r="A254">
        <v>1205</v>
      </c>
      <c r="D254" s="45" t="str">
        <f t="shared" ca="1" si="113"/>
        <v/>
      </c>
      <c r="E254" s="45" t="str">
        <f t="shared" ca="1" si="114"/>
        <v/>
      </c>
      <c r="F254" s="45" t="str">
        <f t="shared" ca="1" si="115"/>
        <v/>
      </c>
      <c r="G254" s="45" t="str">
        <f t="shared" ca="1" si="116"/>
        <v/>
      </c>
      <c r="H254" s="45" t="str">
        <f t="shared" ca="1" si="117"/>
        <v/>
      </c>
      <c r="I254" s="46" t="str">
        <f t="shared" ca="1" si="118"/>
        <v/>
      </c>
      <c r="J254" s="47" t="str">
        <f t="shared" ca="1" si="119"/>
        <v/>
      </c>
      <c r="K254" s="47" t="str">
        <f t="shared" ca="1" si="120"/>
        <v/>
      </c>
    </row>
    <row r="255" spans="1:56" outlineLevel="1" x14ac:dyDescent="0.35">
      <c r="A255">
        <v>1206</v>
      </c>
      <c r="D255" s="45" t="str">
        <f t="shared" ca="1" si="113"/>
        <v/>
      </c>
      <c r="E255" s="45" t="str">
        <f t="shared" ca="1" si="114"/>
        <v/>
      </c>
      <c r="F255" s="45" t="str">
        <f t="shared" ca="1" si="115"/>
        <v/>
      </c>
      <c r="G255" s="45" t="str">
        <f t="shared" ca="1" si="116"/>
        <v/>
      </c>
      <c r="H255" s="45" t="str">
        <f t="shared" ca="1" si="117"/>
        <v/>
      </c>
      <c r="I255" s="46" t="str">
        <f t="shared" ca="1" si="118"/>
        <v/>
      </c>
      <c r="J255" s="47" t="str">
        <f t="shared" ca="1" si="119"/>
        <v/>
      </c>
      <c r="K255" s="47" t="str">
        <f t="shared" ca="1" si="120"/>
        <v/>
      </c>
    </row>
    <row r="256" spans="1:56" outlineLevel="1" x14ac:dyDescent="0.35">
      <c r="A256">
        <v>1207</v>
      </c>
      <c r="D256" s="45" t="str">
        <f t="shared" ca="1" si="113"/>
        <v/>
      </c>
      <c r="E256" s="45" t="str">
        <f t="shared" ca="1" si="114"/>
        <v/>
      </c>
      <c r="F256" s="45" t="str">
        <f t="shared" ca="1" si="115"/>
        <v/>
      </c>
      <c r="G256" s="45" t="str">
        <f t="shared" ca="1" si="116"/>
        <v/>
      </c>
      <c r="H256" s="45" t="str">
        <f t="shared" ca="1" si="117"/>
        <v/>
      </c>
      <c r="I256" s="46" t="str">
        <f t="shared" ca="1" si="118"/>
        <v/>
      </c>
      <c r="J256" s="47" t="str">
        <f t="shared" ca="1" si="119"/>
        <v/>
      </c>
      <c r="K256" s="47" t="str">
        <f t="shared" ca="1" si="120"/>
        <v/>
      </c>
    </row>
    <row r="257" spans="1:11" ht="15" thickBot="1" x14ac:dyDescent="0.4">
      <c r="A257" t="s">
        <v>1803</v>
      </c>
      <c r="D257" s="51" t="s">
        <v>1815</v>
      </c>
      <c r="E257" s="51"/>
      <c r="F257" s="51"/>
      <c r="G257" s="51"/>
      <c r="H257" s="51"/>
      <c r="I257" s="52"/>
      <c r="J257" s="53"/>
      <c r="K257" s="52">
        <f ca="1">SUM(K250:K256)</f>
        <v>0</v>
      </c>
    </row>
    <row r="258" spans="1:11" ht="15" thickTop="1" x14ac:dyDescent="0.35"/>
    <row r="259" spans="1:11" ht="18.5" x14ac:dyDescent="0.35">
      <c r="D259" s="42" t="s">
        <v>1799</v>
      </c>
    </row>
    <row r="260" spans="1:11" x14ac:dyDescent="0.35">
      <c r="D260" s="35" t="s">
        <v>27</v>
      </c>
      <c r="E260" s="35" t="s">
        <v>1808</v>
      </c>
      <c r="F260" s="35" t="s">
        <v>1809</v>
      </c>
      <c r="G260" s="35" t="s">
        <v>26</v>
      </c>
      <c r="H260" s="35" t="s">
        <v>28</v>
      </c>
      <c r="I260" s="43" t="s">
        <v>3</v>
      </c>
      <c r="J260" s="44" t="s">
        <v>37</v>
      </c>
      <c r="K260" s="43" t="s">
        <v>1810</v>
      </c>
    </row>
    <row r="261" spans="1:11" outlineLevel="1" x14ac:dyDescent="0.35">
      <c r="A261">
        <v>1301</v>
      </c>
      <c r="D261" s="45" t="str">
        <f t="shared" ref="D261:D271" ca="1" si="121">IFERROR(INDEX($AK:$BD,MATCH($A261,$AN:$AN,0),13),"")</f>
        <v/>
      </c>
      <c r="E261" s="45" t="str">
        <f t="shared" ref="E261:E271" ca="1" si="122">IFERROR(INDEX($AK:$BD,MATCH($A261,$AN:$AN,0),14),"")</f>
        <v/>
      </c>
      <c r="F261" s="45" t="str">
        <f t="shared" ref="F261:F271" ca="1" si="123">IFERROR(INDEX($AK:$BD,MATCH($A261,$AN:$AN,0),15),"")</f>
        <v/>
      </c>
      <c r="G261" s="45" t="str">
        <f t="shared" ref="G261:G271" ca="1" si="124">IFERROR(INDEX($AK:$BD,MATCH($A261,$AN:$AN,0),16),"")</f>
        <v/>
      </c>
      <c r="H261" s="45" t="str">
        <f t="shared" ref="H261:H271" ca="1" si="125">IFERROR(INDEX($AK:$BD,MATCH($A261,$AN:$AN,0),17),"")</f>
        <v/>
      </c>
      <c r="I261" s="46" t="str">
        <f t="shared" ref="I261:I271" ca="1" si="126">IFERROR(INDEX($AK:$BD,MATCH($A261,$AN:$AN,0),18),"")</f>
        <v/>
      </c>
      <c r="J261" s="47" t="str">
        <f t="shared" ref="J261:J271" ca="1" si="127">IFERROR(INDEX($AK:$BD,MATCH($A261,$AN:$AN,0),19),"")</f>
        <v/>
      </c>
      <c r="K261" s="47" t="str">
        <f t="shared" ref="K261:K271" ca="1" si="128">IFERROR(INDEX($AK:$BD,MATCH($A261,$AN:$AN,0),20),"")</f>
        <v/>
      </c>
    </row>
    <row r="262" spans="1:11" outlineLevel="1" x14ac:dyDescent="0.35">
      <c r="A262">
        <v>1302</v>
      </c>
      <c r="D262" s="45" t="str">
        <f t="shared" ca="1" si="121"/>
        <v/>
      </c>
      <c r="E262" s="45" t="str">
        <f t="shared" ca="1" si="122"/>
        <v/>
      </c>
      <c r="F262" s="45" t="str">
        <f t="shared" ca="1" si="123"/>
        <v/>
      </c>
      <c r="G262" s="45" t="str">
        <f t="shared" ca="1" si="124"/>
        <v/>
      </c>
      <c r="H262" s="45" t="str">
        <f t="shared" ca="1" si="125"/>
        <v/>
      </c>
      <c r="I262" s="46" t="str">
        <f t="shared" ca="1" si="126"/>
        <v/>
      </c>
      <c r="J262" s="47" t="str">
        <f t="shared" ca="1" si="127"/>
        <v/>
      </c>
      <c r="K262" s="47" t="str">
        <f t="shared" ca="1" si="128"/>
        <v/>
      </c>
    </row>
    <row r="263" spans="1:11" outlineLevel="1" x14ac:dyDescent="0.35">
      <c r="A263">
        <v>1303</v>
      </c>
      <c r="D263" s="45" t="str">
        <f t="shared" ca="1" si="121"/>
        <v/>
      </c>
      <c r="E263" s="45" t="str">
        <f t="shared" ca="1" si="122"/>
        <v/>
      </c>
      <c r="F263" s="45" t="str">
        <f t="shared" ca="1" si="123"/>
        <v/>
      </c>
      <c r="G263" s="45" t="str">
        <f t="shared" ca="1" si="124"/>
        <v/>
      </c>
      <c r="H263" s="45" t="str">
        <f t="shared" ca="1" si="125"/>
        <v/>
      </c>
      <c r="I263" s="46" t="str">
        <f t="shared" ca="1" si="126"/>
        <v/>
      </c>
      <c r="J263" s="47" t="str">
        <f t="shared" ca="1" si="127"/>
        <v/>
      </c>
      <c r="K263" s="47" t="str">
        <f t="shared" ca="1" si="128"/>
        <v/>
      </c>
    </row>
    <row r="264" spans="1:11" outlineLevel="1" x14ac:dyDescent="0.35">
      <c r="A264">
        <v>1304</v>
      </c>
      <c r="D264" s="45" t="str">
        <f t="shared" ca="1" si="121"/>
        <v/>
      </c>
      <c r="E264" s="45" t="str">
        <f t="shared" ca="1" si="122"/>
        <v/>
      </c>
      <c r="F264" s="45" t="str">
        <f t="shared" ca="1" si="123"/>
        <v/>
      </c>
      <c r="G264" s="45" t="str">
        <f t="shared" ca="1" si="124"/>
        <v/>
      </c>
      <c r="H264" s="45" t="str">
        <f t="shared" ca="1" si="125"/>
        <v/>
      </c>
      <c r="I264" s="46" t="str">
        <f t="shared" ca="1" si="126"/>
        <v/>
      </c>
      <c r="J264" s="47" t="str">
        <f t="shared" ca="1" si="127"/>
        <v/>
      </c>
      <c r="K264" s="47" t="str">
        <f t="shared" ca="1" si="128"/>
        <v/>
      </c>
    </row>
    <row r="265" spans="1:11" outlineLevel="1" x14ac:dyDescent="0.35">
      <c r="A265">
        <v>1305</v>
      </c>
      <c r="D265" s="45" t="str">
        <f t="shared" ca="1" si="121"/>
        <v/>
      </c>
      <c r="E265" s="45" t="str">
        <f t="shared" ca="1" si="122"/>
        <v/>
      </c>
      <c r="F265" s="45" t="str">
        <f t="shared" ca="1" si="123"/>
        <v/>
      </c>
      <c r="G265" s="45" t="str">
        <f t="shared" ca="1" si="124"/>
        <v/>
      </c>
      <c r="H265" s="45" t="str">
        <f t="shared" ca="1" si="125"/>
        <v/>
      </c>
      <c r="I265" s="46" t="str">
        <f t="shared" ca="1" si="126"/>
        <v/>
      </c>
      <c r="J265" s="47" t="str">
        <f t="shared" ca="1" si="127"/>
        <v/>
      </c>
      <c r="K265" s="47" t="str">
        <f t="shared" ca="1" si="128"/>
        <v/>
      </c>
    </row>
    <row r="266" spans="1:11" outlineLevel="1" x14ac:dyDescent="0.35">
      <c r="A266">
        <v>1306</v>
      </c>
      <c r="D266" s="45" t="str">
        <f t="shared" ca="1" si="121"/>
        <v/>
      </c>
      <c r="E266" s="45" t="str">
        <f t="shared" ca="1" si="122"/>
        <v/>
      </c>
      <c r="F266" s="45" t="str">
        <f t="shared" ca="1" si="123"/>
        <v/>
      </c>
      <c r="G266" s="45" t="str">
        <f t="shared" ca="1" si="124"/>
        <v/>
      </c>
      <c r="H266" s="45" t="str">
        <f t="shared" ca="1" si="125"/>
        <v/>
      </c>
      <c r="I266" s="46" t="str">
        <f t="shared" ca="1" si="126"/>
        <v/>
      </c>
      <c r="J266" s="47" t="str">
        <f t="shared" ca="1" si="127"/>
        <v/>
      </c>
      <c r="K266" s="47" t="str">
        <f t="shared" ca="1" si="128"/>
        <v/>
      </c>
    </row>
    <row r="267" spans="1:11" outlineLevel="1" x14ac:dyDescent="0.35">
      <c r="A267">
        <v>1307</v>
      </c>
      <c r="D267" s="45" t="str">
        <f t="shared" ca="1" si="121"/>
        <v/>
      </c>
      <c r="E267" s="45" t="str">
        <f t="shared" ca="1" si="122"/>
        <v/>
      </c>
      <c r="F267" s="45" t="str">
        <f t="shared" ca="1" si="123"/>
        <v/>
      </c>
      <c r="G267" s="45" t="str">
        <f t="shared" ca="1" si="124"/>
        <v/>
      </c>
      <c r="H267" s="45" t="str">
        <f t="shared" ca="1" si="125"/>
        <v/>
      </c>
      <c r="I267" s="46" t="str">
        <f t="shared" ca="1" si="126"/>
        <v/>
      </c>
      <c r="J267" s="47" t="str">
        <f t="shared" ca="1" si="127"/>
        <v/>
      </c>
      <c r="K267" s="47" t="str">
        <f t="shared" ca="1" si="128"/>
        <v/>
      </c>
    </row>
    <row r="268" spans="1:11" outlineLevel="1" x14ac:dyDescent="0.35">
      <c r="A268">
        <v>1308</v>
      </c>
      <c r="D268" s="45" t="str">
        <f t="shared" ca="1" si="121"/>
        <v/>
      </c>
      <c r="E268" s="45" t="str">
        <f t="shared" ca="1" si="122"/>
        <v/>
      </c>
      <c r="F268" s="45" t="str">
        <f t="shared" ca="1" si="123"/>
        <v/>
      </c>
      <c r="G268" s="45" t="str">
        <f t="shared" ca="1" si="124"/>
        <v/>
      </c>
      <c r="H268" s="45" t="str">
        <f t="shared" ca="1" si="125"/>
        <v/>
      </c>
      <c r="I268" s="46" t="str">
        <f t="shared" ca="1" si="126"/>
        <v/>
      </c>
      <c r="J268" s="47" t="str">
        <f t="shared" ca="1" si="127"/>
        <v/>
      </c>
      <c r="K268" s="47" t="str">
        <f t="shared" ca="1" si="128"/>
        <v/>
      </c>
    </row>
    <row r="269" spans="1:11" outlineLevel="1" x14ac:dyDescent="0.35">
      <c r="A269">
        <v>1309</v>
      </c>
      <c r="D269" s="45" t="str">
        <f t="shared" ca="1" si="121"/>
        <v/>
      </c>
      <c r="E269" s="45" t="str">
        <f t="shared" ca="1" si="122"/>
        <v/>
      </c>
      <c r="F269" s="45" t="str">
        <f t="shared" ca="1" si="123"/>
        <v/>
      </c>
      <c r="G269" s="45" t="str">
        <f t="shared" ca="1" si="124"/>
        <v/>
      </c>
      <c r="H269" s="45" t="str">
        <f t="shared" ca="1" si="125"/>
        <v/>
      </c>
      <c r="I269" s="46" t="str">
        <f t="shared" ca="1" si="126"/>
        <v/>
      </c>
      <c r="J269" s="47" t="str">
        <f t="shared" ca="1" si="127"/>
        <v/>
      </c>
      <c r="K269" s="47" t="str">
        <f t="shared" ca="1" si="128"/>
        <v/>
      </c>
    </row>
    <row r="270" spans="1:11" outlineLevel="1" x14ac:dyDescent="0.35">
      <c r="A270">
        <v>1310</v>
      </c>
      <c r="D270" s="45" t="str">
        <f t="shared" ca="1" si="121"/>
        <v/>
      </c>
      <c r="E270" s="45" t="str">
        <f t="shared" ca="1" si="122"/>
        <v/>
      </c>
      <c r="F270" s="45" t="str">
        <f t="shared" ca="1" si="123"/>
        <v/>
      </c>
      <c r="G270" s="45" t="str">
        <f t="shared" ca="1" si="124"/>
        <v/>
      </c>
      <c r="H270" s="45" t="str">
        <f t="shared" ca="1" si="125"/>
        <v/>
      </c>
      <c r="I270" s="46" t="str">
        <f t="shared" ca="1" si="126"/>
        <v/>
      </c>
      <c r="J270" s="47" t="str">
        <f t="shared" ca="1" si="127"/>
        <v/>
      </c>
      <c r="K270" s="47" t="str">
        <f t="shared" ca="1" si="128"/>
        <v/>
      </c>
    </row>
    <row r="271" spans="1:11" outlineLevel="1" x14ac:dyDescent="0.35">
      <c r="A271">
        <v>1311</v>
      </c>
      <c r="D271" s="45" t="str">
        <f t="shared" ca="1" si="121"/>
        <v/>
      </c>
      <c r="E271" s="45" t="str">
        <f t="shared" ca="1" si="122"/>
        <v/>
      </c>
      <c r="F271" s="45" t="str">
        <f t="shared" ca="1" si="123"/>
        <v/>
      </c>
      <c r="G271" s="45" t="str">
        <f t="shared" ca="1" si="124"/>
        <v/>
      </c>
      <c r="H271" s="45" t="str">
        <f t="shared" ca="1" si="125"/>
        <v/>
      </c>
      <c r="I271" s="46" t="str">
        <f t="shared" ca="1" si="126"/>
        <v/>
      </c>
      <c r="J271" s="47" t="str">
        <f t="shared" ca="1" si="127"/>
        <v/>
      </c>
      <c r="K271" s="47" t="str">
        <f t="shared" ca="1" si="128"/>
        <v/>
      </c>
    </row>
    <row r="272" spans="1:11" ht="15" thickBot="1" x14ac:dyDescent="0.4">
      <c r="A272" t="s">
        <v>1803</v>
      </c>
      <c r="D272" s="51" t="s">
        <v>1815</v>
      </c>
      <c r="E272" s="51"/>
      <c r="F272" s="51"/>
      <c r="G272" s="51"/>
      <c r="H272" s="51"/>
      <c r="I272" s="52"/>
      <c r="J272" s="53"/>
      <c r="K272" s="52">
        <f ca="1">SUM(K261:K271)</f>
        <v>0</v>
      </c>
    </row>
    <row r="273" spans="1:11" ht="15" thickTop="1" x14ac:dyDescent="0.35"/>
    <row r="274" spans="1:11" ht="18.5" x14ac:dyDescent="0.35">
      <c r="D274" s="42" t="s">
        <v>1800</v>
      </c>
    </row>
    <row r="275" spans="1:11" x14ac:dyDescent="0.35">
      <c r="D275" s="35" t="s">
        <v>27</v>
      </c>
      <c r="E275" s="35" t="s">
        <v>1808</v>
      </c>
      <c r="F275" s="35" t="s">
        <v>1809</v>
      </c>
      <c r="G275" s="35" t="s">
        <v>26</v>
      </c>
      <c r="H275" s="35" t="s">
        <v>28</v>
      </c>
      <c r="I275" s="43" t="s">
        <v>3</v>
      </c>
      <c r="J275" s="44" t="s">
        <v>37</v>
      </c>
      <c r="K275" s="43" t="s">
        <v>1810</v>
      </c>
    </row>
    <row r="276" spans="1:11" outlineLevel="1" x14ac:dyDescent="0.35">
      <c r="A276">
        <v>1401</v>
      </c>
      <c r="D276" s="45" t="str">
        <f t="shared" ref="D276:D285" ca="1" si="129">IFERROR(INDEX($AK:$BD,MATCH($A276,$AN:$AN,0),13),"")</f>
        <v/>
      </c>
      <c r="E276" s="45" t="str">
        <f t="shared" ref="E276:E285" ca="1" si="130">IFERROR(INDEX($AK:$BD,MATCH($A276,$AN:$AN,0),14),"")</f>
        <v/>
      </c>
      <c r="F276" s="45" t="str">
        <f t="shared" ref="F276:F285" ca="1" si="131">IFERROR(INDEX($AK:$BD,MATCH($A276,$AN:$AN,0),15),"")</f>
        <v/>
      </c>
      <c r="G276" s="45" t="str">
        <f t="shared" ref="G276:G285" ca="1" si="132">IFERROR(INDEX($AK:$BD,MATCH($A276,$AN:$AN,0),16),"")</f>
        <v/>
      </c>
      <c r="H276" s="45" t="str">
        <f t="shared" ref="H276:H285" ca="1" si="133">IFERROR(INDEX($AK:$BD,MATCH($A276,$AN:$AN,0),17),"")</f>
        <v/>
      </c>
      <c r="I276" s="46" t="str">
        <f t="shared" ref="I276:I285" ca="1" si="134">IFERROR(INDEX($AK:$BD,MATCH($A276,$AN:$AN,0),18),"")</f>
        <v/>
      </c>
      <c r="J276" s="47" t="str">
        <f t="shared" ref="J276:J285" ca="1" si="135">IFERROR(INDEX($AK:$BD,MATCH($A276,$AN:$AN,0),19),"")</f>
        <v/>
      </c>
      <c r="K276" s="47" t="str">
        <f t="shared" ref="K276:K285" ca="1" si="136">IFERROR(INDEX($AK:$BD,MATCH($A276,$AN:$AN,0),20),"")</f>
        <v/>
      </c>
    </row>
    <row r="277" spans="1:11" outlineLevel="1" x14ac:dyDescent="0.35">
      <c r="A277">
        <v>1402</v>
      </c>
      <c r="D277" s="45" t="str">
        <f t="shared" ca="1" si="129"/>
        <v/>
      </c>
      <c r="E277" s="45" t="str">
        <f t="shared" ca="1" si="130"/>
        <v/>
      </c>
      <c r="F277" s="45" t="str">
        <f t="shared" ca="1" si="131"/>
        <v/>
      </c>
      <c r="G277" s="45" t="str">
        <f t="shared" ca="1" si="132"/>
        <v/>
      </c>
      <c r="H277" s="45" t="str">
        <f t="shared" ca="1" si="133"/>
        <v/>
      </c>
      <c r="I277" s="46" t="str">
        <f t="shared" ca="1" si="134"/>
        <v/>
      </c>
      <c r="J277" s="47" t="str">
        <f t="shared" ca="1" si="135"/>
        <v/>
      </c>
      <c r="K277" s="47" t="str">
        <f t="shared" ca="1" si="136"/>
        <v/>
      </c>
    </row>
    <row r="278" spans="1:11" outlineLevel="1" x14ac:dyDescent="0.35">
      <c r="A278">
        <v>1403</v>
      </c>
      <c r="D278" s="45" t="str">
        <f t="shared" ca="1" si="129"/>
        <v/>
      </c>
      <c r="E278" s="45" t="str">
        <f t="shared" ca="1" si="130"/>
        <v/>
      </c>
      <c r="F278" s="45" t="str">
        <f t="shared" ca="1" si="131"/>
        <v/>
      </c>
      <c r="G278" s="45" t="str">
        <f t="shared" ca="1" si="132"/>
        <v/>
      </c>
      <c r="H278" s="45" t="str">
        <f t="shared" ca="1" si="133"/>
        <v/>
      </c>
      <c r="I278" s="46" t="str">
        <f t="shared" ca="1" si="134"/>
        <v/>
      </c>
      <c r="J278" s="47" t="str">
        <f t="shared" ca="1" si="135"/>
        <v/>
      </c>
      <c r="K278" s="47" t="str">
        <f t="shared" ca="1" si="136"/>
        <v/>
      </c>
    </row>
    <row r="279" spans="1:11" outlineLevel="1" x14ac:dyDescent="0.35">
      <c r="A279">
        <v>1404</v>
      </c>
      <c r="D279" s="45" t="str">
        <f t="shared" ca="1" si="129"/>
        <v/>
      </c>
      <c r="E279" s="45" t="str">
        <f t="shared" ca="1" si="130"/>
        <v/>
      </c>
      <c r="F279" s="45" t="str">
        <f t="shared" ca="1" si="131"/>
        <v/>
      </c>
      <c r="G279" s="45" t="str">
        <f t="shared" ca="1" si="132"/>
        <v/>
      </c>
      <c r="H279" s="45" t="str">
        <f t="shared" ca="1" si="133"/>
        <v/>
      </c>
      <c r="I279" s="46" t="str">
        <f t="shared" ca="1" si="134"/>
        <v/>
      </c>
      <c r="J279" s="47" t="str">
        <f t="shared" ca="1" si="135"/>
        <v/>
      </c>
      <c r="K279" s="47" t="str">
        <f t="shared" ca="1" si="136"/>
        <v/>
      </c>
    </row>
    <row r="280" spans="1:11" outlineLevel="1" x14ac:dyDescent="0.35">
      <c r="A280">
        <v>1405</v>
      </c>
      <c r="D280" s="45" t="str">
        <f t="shared" ca="1" si="129"/>
        <v/>
      </c>
      <c r="E280" s="45" t="str">
        <f t="shared" ca="1" si="130"/>
        <v/>
      </c>
      <c r="F280" s="45" t="str">
        <f t="shared" ca="1" si="131"/>
        <v/>
      </c>
      <c r="G280" s="45" t="str">
        <f t="shared" ca="1" si="132"/>
        <v/>
      </c>
      <c r="H280" s="45" t="str">
        <f t="shared" ca="1" si="133"/>
        <v/>
      </c>
      <c r="I280" s="46" t="str">
        <f t="shared" ca="1" si="134"/>
        <v/>
      </c>
      <c r="J280" s="47" t="str">
        <f t="shared" ca="1" si="135"/>
        <v/>
      </c>
      <c r="K280" s="47" t="str">
        <f t="shared" ca="1" si="136"/>
        <v/>
      </c>
    </row>
    <row r="281" spans="1:11" outlineLevel="1" x14ac:dyDescent="0.35">
      <c r="A281">
        <v>1406</v>
      </c>
      <c r="D281" s="45" t="str">
        <f t="shared" ca="1" si="129"/>
        <v/>
      </c>
      <c r="E281" s="45" t="str">
        <f t="shared" ca="1" si="130"/>
        <v/>
      </c>
      <c r="F281" s="45" t="str">
        <f t="shared" ca="1" si="131"/>
        <v/>
      </c>
      <c r="G281" s="45" t="str">
        <f t="shared" ca="1" si="132"/>
        <v/>
      </c>
      <c r="H281" s="45" t="str">
        <f t="shared" ca="1" si="133"/>
        <v/>
      </c>
      <c r="I281" s="46" t="str">
        <f t="shared" ca="1" si="134"/>
        <v/>
      </c>
      <c r="J281" s="47" t="str">
        <f t="shared" ca="1" si="135"/>
        <v/>
      </c>
      <c r="K281" s="47" t="str">
        <f t="shared" ca="1" si="136"/>
        <v/>
      </c>
    </row>
    <row r="282" spans="1:11" outlineLevel="1" x14ac:dyDescent="0.35">
      <c r="A282">
        <v>1407</v>
      </c>
      <c r="D282" s="45" t="str">
        <f t="shared" ca="1" si="129"/>
        <v/>
      </c>
      <c r="E282" s="45" t="str">
        <f t="shared" ca="1" si="130"/>
        <v/>
      </c>
      <c r="F282" s="45" t="str">
        <f t="shared" ca="1" si="131"/>
        <v/>
      </c>
      <c r="G282" s="45" t="str">
        <f t="shared" ca="1" si="132"/>
        <v/>
      </c>
      <c r="H282" s="45" t="str">
        <f t="shared" ca="1" si="133"/>
        <v/>
      </c>
      <c r="I282" s="46" t="str">
        <f t="shared" ca="1" si="134"/>
        <v/>
      </c>
      <c r="J282" s="47" t="str">
        <f t="shared" ca="1" si="135"/>
        <v/>
      </c>
      <c r="K282" s="47" t="str">
        <f t="shared" ca="1" si="136"/>
        <v/>
      </c>
    </row>
    <row r="283" spans="1:11" outlineLevel="1" x14ac:dyDescent="0.35">
      <c r="A283">
        <v>1408</v>
      </c>
      <c r="D283" s="45" t="str">
        <f t="shared" ca="1" si="129"/>
        <v/>
      </c>
      <c r="E283" s="45" t="str">
        <f t="shared" ca="1" si="130"/>
        <v/>
      </c>
      <c r="F283" s="45" t="str">
        <f t="shared" ca="1" si="131"/>
        <v/>
      </c>
      <c r="G283" s="45" t="str">
        <f t="shared" ca="1" si="132"/>
        <v/>
      </c>
      <c r="H283" s="45" t="str">
        <f t="shared" ca="1" si="133"/>
        <v/>
      </c>
      <c r="I283" s="46" t="str">
        <f t="shared" ca="1" si="134"/>
        <v/>
      </c>
      <c r="J283" s="47" t="str">
        <f t="shared" ca="1" si="135"/>
        <v/>
      </c>
      <c r="K283" s="47" t="str">
        <f t="shared" ca="1" si="136"/>
        <v/>
      </c>
    </row>
    <row r="284" spans="1:11" outlineLevel="1" x14ac:dyDescent="0.35">
      <c r="A284">
        <v>1409</v>
      </c>
      <c r="D284" s="45" t="str">
        <f t="shared" ca="1" si="129"/>
        <v/>
      </c>
      <c r="E284" s="45" t="str">
        <f t="shared" ca="1" si="130"/>
        <v/>
      </c>
      <c r="F284" s="45" t="str">
        <f t="shared" ca="1" si="131"/>
        <v/>
      </c>
      <c r="G284" s="45" t="str">
        <f t="shared" ca="1" si="132"/>
        <v/>
      </c>
      <c r="H284" s="45" t="str">
        <f t="shared" ca="1" si="133"/>
        <v/>
      </c>
      <c r="I284" s="46" t="str">
        <f t="shared" ca="1" si="134"/>
        <v/>
      </c>
      <c r="J284" s="47" t="str">
        <f t="shared" ca="1" si="135"/>
        <v/>
      </c>
      <c r="K284" s="47" t="str">
        <f t="shared" ca="1" si="136"/>
        <v/>
      </c>
    </row>
    <row r="285" spans="1:11" outlineLevel="1" x14ac:dyDescent="0.35">
      <c r="A285">
        <v>1410</v>
      </c>
      <c r="D285" s="45" t="str">
        <f t="shared" ca="1" si="129"/>
        <v/>
      </c>
      <c r="E285" s="45" t="str">
        <f t="shared" ca="1" si="130"/>
        <v/>
      </c>
      <c r="F285" s="45" t="str">
        <f t="shared" ca="1" si="131"/>
        <v/>
      </c>
      <c r="G285" s="45" t="str">
        <f t="shared" ca="1" si="132"/>
        <v/>
      </c>
      <c r="H285" s="45" t="str">
        <f t="shared" ca="1" si="133"/>
        <v/>
      </c>
      <c r="I285" s="46" t="str">
        <f t="shared" ca="1" si="134"/>
        <v/>
      </c>
      <c r="J285" s="47" t="str">
        <f t="shared" ca="1" si="135"/>
        <v/>
      </c>
      <c r="K285" s="47" t="str">
        <f t="shared" ca="1" si="136"/>
        <v/>
      </c>
    </row>
    <row r="286" spans="1:11" ht="15" thickBot="1" x14ac:dyDescent="0.4">
      <c r="A286" t="s">
        <v>1803</v>
      </c>
      <c r="D286" s="51" t="s">
        <v>1815</v>
      </c>
      <c r="E286" s="51"/>
      <c r="F286" s="51"/>
      <c r="G286" s="51"/>
      <c r="H286" s="51"/>
      <c r="I286" s="52"/>
      <c r="J286" s="53"/>
      <c r="K286" s="52">
        <f ca="1">SUM(K276:K285)</f>
        <v>0</v>
      </c>
    </row>
    <row r="287" spans="1:11" ht="15" thickTop="1" x14ac:dyDescent="0.35"/>
    <row r="288" spans="1:11" ht="18.5" x14ac:dyDescent="0.35">
      <c r="D288" s="42" t="s">
        <v>1765</v>
      </c>
    </row>
    <row r="289" spans="1:11" x14ac:dyDescent="0.35">
      <c r="D289" s="35" t="s">
        <v>27</v>
      </c>
      <c r="E289" s="35" t="s">
        <v>1808</v>
      </c>
      <c r="F289" s="35" t="s">
        <v>1809</v>
      </c>
      <c r="G289" s="35" t="s">
        <v>26</v>
      </c>
      <c r="H289" s="35" t="s">
        <v>28</v>
      </c>
      <c r="I289" s="43" t="s">
        <v>3</v>
      </c>
      <c r="J289" s="44" t="s">
        <v>37</v>
      </c>
      <c r="K289" s="43" t="s">
        <v>1810</v>
      </c>
    </row>
    <row r="290" spans="1:11" outlineLevel="1" x14ac:dyDescent="0.35">
      <c r="A290">
        <v>1501</v>
      </c>
      <c r="D290" s="45" t="str">
        <f t="shared" ref="D290:D305" ca="1" si="137">IFERROR(INDEX($AK:$BD,MATCH($A290,$AN:$AN,0),13),"")</f>
        <v/>
      </c>
      <c r="E290" s="45" t="str">
        <f t="shared" ref="E290:E305" ca="1" si="138">IFERROR(INDEX($AK:$BD,MATCH($A290,$AN:$AN,0),14),"")</f>
        <v/>
      </c>
      <c r="F290" s="45" t="str">
        <f t="shared" ref="F290:F305" ca="1" si="139">IFERROR(INDEX($AK:$BD,MATCH($A290,$AN:$AN,0),15),"")</f>
        <v/>
      </c>
      <c r="G290" s="45" t="str">
        <f t="shared" ref="G290:G305" ca="1" si="140">IFERROR(INDEX($AK:$BD,MATCH($A290,$AN:$AN,0),16),"")</f>
        <v/>
      </c>
      <c r="H290" s="45" t="str">
        <f t="shared" ref="H290:H305" ca="1" si="141">IFERROR(INDEX($AK:$BD,MATCH($A290,$AN:$AN,0),17),"")</f>
        <v/>
      </c>
      <c r="I290" s="46" t="str">
        <f t="shared" ref="I290:I305" ca="1" si="142">IFERROR(INDEX($AK:$BD,MATCH($A290,$AN:$AN,0),18),"")</f>
        <v/>
      </c>
      <c r="J290" s="47" t="str">
        <f t="shared" ref="J290:J305" ca="1" si="143">IFERROR(INDEX($AK:$BD,MATCH($A290,$AN:$AN,0),19),"")</f>
        <v/>
      </c>
      <c r="K290" s="47" t="str">
        <f t="shared" ref="K290:K305" ca="1" si="144">IFERROR(INDEX($AK:$BD,MATCH($A290,$AN:$AN,0),20),"")</f>
        <v/>
      </c>
    </row>
    <row r="291" spans="1:11" outlineLevel="1" x14ac:dyDescent="0.35">
      <c r="A291">
        <v>1502</v>
      </c>
      <c r="D291" s="45" t="str">
        <f t="shared" ca="1" si="137"/>
        <v/>
      </c>
      <c r="E291" s="45" t="str">
        <f t="shared" ca="1" si="138"/>
        <v/>
      </c>
      <c r="F291" s="45" t="str">
        <f t="shared" ca="1" si="139"/>
        <v/>
      </c>
      <c r="G291" s="45" t="str">
        <f t="shared" ca="1" si="140"/>
        <v/>
      </c>
      <c r="H291" s="45" t="str">
        <f t="shared" ca="1" si="141"/>
        <v/>
      </c>
      <c r="I291" s="46" t="str">
        <f t="shared" ca="1" si="142"/>
        <v/>
      </c>
      <c r="J291" s="47" t="str">
        <f t="shared" ca="1" si="143"/>
        <v/>
      </c>
      <c r="K291" s="47" t="str">
        <f t="shared" ca="1" si="144"/>
        <v/>
      </c>
    </row>
    <row r="292" spans="1:11" outlineLevel="1" x14ac:dyDescent="0.35">
      <c r="A292">
        <v>1503</v>
      </c>
      <c r="D292" s="45" t="str">
        <f t="shared" ca="1" si="137"/>
        <v/>
      </c>
      <c r="E292" s="45" t="str">
        <f t="shared" ca="1" si="138"/>
        <v/>
      </c>
      <c r="F292" s="45" t="str">
        <f t="shared" ca="1" si="139"/>
        <v/>
      </c>
      <c r="G292" s="45" t="str">
        <f t="shared" ca="1" si="140"/>
        <v/>
      </c>
      <c r="H292" s="45" t="str">
        <f t="shared" ca="1" si="141"/>
        <v/>
      </c>
      <c r="I292" s="46" t="str">
        <f t="shared" ca="1" si="142"/>
        <v/>
      </c>
      <c r="J292" s="47" t="str">
        <f t="shared" ca="1" si="143"/>
        <v/>
      </c>
      <c r="K292" s="47" t="str">
        <f t="shared" ca="1" si="144"/>
        <v/>
      </c>
    </row>
    <row r="293" spans="1:11" outlineLevel="1" x14ac:dyDescent="0.35">
      <c r="A293">
        <v>1504</v>
      </c>
      <c r="D293" s="45" t="str">
        <f t="shared" ca="1" si="137"/>
        <v/>
      </c>
      <c r="E293" s="45" t="str">
        <f t="shared" ca="1" si="138"/>
        <v/>
      </c>
      <c r="F293" s="45" t="str">
        <f t="shared" ca="1" si="139"/>
        <v/>
      </c>
      <c r="G293" s="45" t="str">
        <f t="shared" ca="1" si="140"/>
        <v/>
      </c>
      <c r="H293" s="45" t="str">
        <f t="shared" ca="1" si="141"/>
        <v/>
      </c>
      <c r="I293" s="46" t="str">
        <f t="shared" ca="1" si="142"/>
        <v/>
      </c>
      <c r="J293" s="47" t="str">
        <f t="shared" ca="1" si="143"/>
        <v/>
      </c>
      <c r="K293" s="47" t="str">
        <f t="shared" ca="1" si="144"/>
        <v/>
      </c>
    </row>
    <row r="294" spans="1:11" outlineLevel="1" x14ac:dyDescent="0.35">
      <c r="A294">
        <v>1505</v>
      </c>
      <c r="D294" s="45" t="str">
        <f t="shared" ca="1" si="137"/>
        <v/>
      </c>
      <c r="E294" s="45" t="str">
        <f t="shared" ca="1" si="138"/>
        <v/>
      </c>
      <c r="F294" s="45" t="str">
        <f t="shared" ca="1" si="139"/>
        <v/>
      </c>
      <c r="G294" s="45" t="str">
        <f t="shared" ca="1" si="140"/>
        <v/>
      </c>
      <c r="H294" s="45" t="str">
        <f t="shared" ca="1" si="141"/>
        <v/>
      </c>
      <c r="I294" s="46" t="str">
        <f t="shared" ca="1" si="142"/>
        <v/>
      </c>
      <c r="J294" s="47" t="str">
        <f t="shared" ca="1" si="143"/>
        <v/>
      </c>
      <c r="K294" s="47" t="str">
        <f t="shared" ca="1" si="144"/>
        <v/>
      </c>
    </row>
    <row r="295" spans="1:11" outlineLevel="1" x14ac:dyDescent="0.35">
      <c r="A295">
        <v>1506</v>
      </c>
      <c r="D295" s="45" t="str">
        <f t="shared" ca="1" si="137"/>
        <v/>
      </c>
      <c r="E295" s="45" t="str">
        <f t="shared" ca="1" si="138"/>
        <v/>
      </c>
      <c r="F295" s="45" t="str">
        <f t="shared" ca="1" si="139"/>
        <v/>
      </c>
      <c r="G295" s="45" t="str">
        <f t="shared" ca="1" si="140"/>
        <v/>
      </c>
      <c r="H295" s="45" t="str">
        <f t="shared" ca="1" si="141"/>
        <v/>
      </c>
      <c r="I295" s="46" t="str">
        <f t="shared" ca="1" si="142"/>
        <v/>
      </c>
      <c r="J295" s="47" t="str">
        <f t="shared" ca="1" si="143"/>
        <v/>
      </c>
      <c r="K295" s="47" t="str">
        <f t="shared" ca="1" si="144"/>
        <v/>
      </c>
    </row>
    <row r="296" spans="1:11" outlineLevel="1" x14ac:dyDescent="0.35">
      <c r="A296">
        <v>1507</v>
      </c>
      <c r="D296" s="45" t="str">
        <f t="shared" ca="1" si="137"/>
        <v/>
      </c>
      <c r="E296" s="45" t="str">
        <f t="shared" ca="1" si="138"/>
        <v/>
      </c>
      <c r="F296" s="45" t="str">
        <f t="shared" ca="1" si="139"/>
        <v/>
      </c>
      <c r="G296" s="45" t="str">
        <f t="shared" ca="1" si="140"/>
        <v/>
      </c>
      <c r="H296" s="45" t="str">
        <f t="shared" ca="1" si="141"/>
        <v/>
      </c>
      <c r="I296" s="46" t="str">
        <f t="shared" ca="1" si="142"/>
        <v/>
      </c>
      <c r="J296" s="47" t="str">
        <f t="shared" ca="1" si="143"/>
        <v/>
      </c>
      <c r="K296" s="47" t="str">
        <f t="shared" ca="1" si="144"/>
        <v/>
      </c>
    </row>
    <row r="297" spans="1:11" outlineLevel="1" x14ac:dyDescent="0.35">
      <c r="A297">
        <v>1508</v>
      </c>
      <c r="D297" s="45" t="str">
        <f t="shared" ca="1" si="137"/>
        <v/>
      </c>
      <c r="E297" s="45" t="str">
        <f t="shared" ca="1" si="138"/>
        <v/>
      </c>
      <c r="F297" s="45" t="str">
        <f t="shared" ca="1" si="139"/>
        <v/>
      </c>
      <c r="G297" s="45" t="str">
        <f t="shared" ca="1" si="140"/>
        <v/>
      </c>
      <c r="H297" s="45" t="str">
        <f t="shared" ca="1" si="141"/>
        <v/>
      </c>
      <c r="I297" s="46" t="str">
        <f t="shared" ca="1" si="142"/>
        <v/>
      </c>
      <c r="J297" s="47" t="str">
        <f t="shared" ca="1" si="143"/>
        <v/>
      </c>
      <c r="K297" s="47" t="str">
        <f t="shared" ca="1" si="144"/>
        <v/>
      </c>
    </row>
    <row r="298" spans="1:11" outlineLevel="1" x14ac:dyDescent="0.35">
      <c r="A298">
        <v>1509</v>
      </c>
      <c r="D298" s="45" t="str">
        <f t="shared" ca="1" si="137"/>
        <v/>
      </c>
      <c r="E298" s="45" t="str">
        <f t="shared" ca="1" si="138"/>
        <v/>
      </c>
      <c r="F298" s="45" t="str">
        <f t="shared" ca="1" si="139"/>
        <v/>
      </c>
      <c r="G298" s="45" t="str">
        <f t="shared" ca="1" si="140"/>
        <v/>
      </c>
      <c r="H298" s="45" t="str">
        <f t="shared" ca="1" si="141"/>
        <v/>
      </c>
      <c r="I298" s="46" t="str">
        <f t="shared" ca="1" si="142"/>
        <v/>
      </c>
      <c r="J298" s="47" t="str">
        <f t="shared" ca="1" si="143"/>
        <v/>
      </c>
      <c r="K298" s="47" t="str">
        <f t="shared" ca="1" si="144"/>
        <v/>
      </c>
    </row>
    <row r="299" spans="1:11" outlineLevel="1" x14ac:dyDescent="0.35">
      <c r="A299">
        <v>1510</v>
      </c>
      <c r="D299" s="45" t="str">
        <f t="shared" ca="1" si="137"/>
        <v/>
      </c>
      <c r="E299" s="45" t="str">
        <f t="shared" ca="1" si="138"/>
        <v/>
      </c>
      <c r="F299" s="45" t="str">
        <f t="shared" ca="1" si="139"/>
        <v/>
      </c>
      <c r="G299" s="45" t="str">
        <f t="shared" ca="1" si="140"/>
        <v/>
      </c>
      <c r="H299" s="45" t="str">
        <f t="shared" ca="1" si="141"/>
        <v/>
      </c>
      <c r="I299" s="46" t="str">
        <f t="shared" ca="1" si="142"/>
        <v/>
      </c>
      <c r="J299" s="47" t="str">
        <f t="shared" ca="1" si="143"/>
        <v/>
      </c>
      <c r="K299" s="47" t="str">
        <f t="shared" ca="1" si="144"/>
        <v/>
      </c>
    </row>
    <row r="300" spans="1:11" outlineLevel="1" x14ac:dyDescent="0.35">
      <c r="A300">
        <v>1511</v>
      </c>
      <c r="D300" s="45" t="str">
        <f t="shared" ca="1" si="137"/>
        <v/>
      </c>
      <c r="E300" s="45" t="str">
        <f t="shared" ca="1" si="138"/>
        <v/>
      </c>
      <c r="F300" s="45" t="str">
        <f t="shared" ca="1" si="139"/>
        <v/>
      </c>
      <c r="G300" s="45" t="str">
        <f t="shared" ca="1" si="140"/>
        <v/>
      </c>
      <c r="H300" s="45" t="str">
        <f t="shared" ca="1" si="141"/>
        <v/>
      </c>
      <c r="I300" s="46" t="str">
        <f t="shared" ca="1" si="142"/>
        <v/>
      </c>
      <c r="J300" s="47" t="str">
        <f t="shared" ca="1" si="143"/>
        <v/>
      </c>
      <c r="K300" s="47" t="str">
        <f t="shared" ca="1" si="144"/>
        <v/>
      </c>
    </row>
    <row r="301" spans="1:11" outlineLevel="1" x14ac:dyDescent="0.35">
      <c r="A301">
        <v>1512</v>
      </c>
      <c r="D301" s="45" t="str">
        <f t="shared" ca="1" si="137"/>
        <v/>
      </c>
      <c r="E301" s="45" t="str">
        <f t="shared" ca="1" si="138"/>
        <v/>
      </c>
      <c r="F301" s="45" t="str">
        <f t="shared" ca="1" si="139"/>
        <v/>
      </c>
      <c r="G301" s="45" t="str">
        <f t="shared" ca="1" si="140"/>
        <v/>
      </c>
      <c r="H301" s="45" t="str">
        <f t="shared" ca="1" si="141"/>
        <v/>
      </c>
      <c r="I301" s="46" t="str">
        <f t="shared" ca="1" si="142"/>
        <v/>
      </c>
      <c r="J301" s="47" t="str">
        <f t="shared" ca="1" si="143"/>
        <v/>
      </c>
      <c r="K301" s="47" t="str">
        <f t="shared" ca="1" si="144"/>
        <v/>
      </c>
    </row>
    <row r="302" spans="1:11" outlineLevel="1" x14ac:dyDescent="0.35">
      <c r="A302">
        <v>1513</v>
      </c>
      <c r="D302" s="45" t="str">
        <f t="shared" ca="1" si="137"/>
        <v/>
      </c>
      <c r="E302" s="45" t="str">
        <f t="shared" ca="1" si="138"/>
        <v/>
      </c>
      <c r="F302" s="45" t="str">
        <f t="shared" ca="1" si="139"/>
        <v/>
      </c>
      <c r="G302" s="45" t="str">
        <f t="shared" ca="1" si="140"/>
        <v/>
      </c>
      <c r="H302" s="45" t="str">
        <f t="shared" ca="1" si="141"/>
        <v/>
      </c>
      <c r="I302" s="46" t="str">
        <f t="shared" ca="1" si="142"/>
        <v/>
      </c>
      <c r="J302" s="47" t="str">
        <f t="shared" ca="1" si="143"/>
        <v/>
      </c>
      <c r="K302" s="47" t="str">
        <f t="shared" ca="1" si="144"/>
        <v/>
      </c>
    </row>
    <row r="303" spans="1:11" outlineLevel="1" x14ac:dyDescent="0.35">
      <c r="A303">
        <v>1514</v>
      </c>
      <c r="D303" s="45" t="str">
        <f t="shared" ca="1" si="137"/>
        <v/>
      </c>
      <c r="E303" s="45" t="str">
        <f t="shared" ca="1" si="138"/>
        <v/>
      </c>
      <c r="F303" s="45" t="str">
        <f t="shared" ca="1" si="139"/>
        <v/>
      </c>
      <c r="G303" s="45" t="str">
        <f t="shared" ca="1" si="140"/>
        <v/>
      </c>
      <c r="H303" s="45" t="str">
        <f t="shared" ca="1" si="141"/>
        <v/>
      </c>
      <c r="I303" s="46" t="str">
        <f t="shared" ca="1" si="142"/>
        <v/>
      </c>
      <c r="J303" s="47" t="str">
        <f t="shared" ca="1" si="143"/>
        <v/>
      </c>
      <c r="K303" s="47" t="str">
        <f t="shared" ca="1" si="144"/>
        <v/>
      </c>
    </row>
    <row r="304" spans="1:11" outlineLevel="1" x14ac:dyDescent="0.35">
      <c r="A304">
        <v>1515</v>
      </c>
      <c r="D304" s="45" t="str">
        <f t="shared" ca="1" si="137"/>
        <v/>
      </c>
      <c r="E304" s="45" t="str">
        <f t="shared" ca="1" si="138"/>
        <v/>
      </c>
      <c r="F304" s="45" t="str">
        <f t="shared" ca="1" si="139"/>
        <v/>
      </c>
      <c r="G304" s="45" t="str">
        <f t="shared" ca="1" si="140"/>
        <v/>
      </c>
      <c r="H304" s="45" t="str">
        <f t="shared" ca="1" si="141"/>
        <v/>
      </c>
      <c r="I304" s="46" t="str">
        <f t="shared" ca="1" si="142"/>
        <v/>
      </c>
      <c r="J304" s="47" t="str">
        <f t="shared" ca="1" si="143"/>
        <v/>
      </c>
      <c r="K304" s="47" t="str">
        <f t="shared" ca="1" si="144"/>
        <v/>
      </c>
    </row>
    <row r="305" spans="1:11" outlineLevel="1" x14ac:dyDescent="0.35">
      <c r="A305">
        <v>1516</v>
      </c>
      <c r="D305" s="45" t="str">
        <f t="shared" ca="1" si="137"/>
        <v/>
      </c>
      <c r="E305" s="45" t="str">
        <f t="shared" ca="1" si="138"/>
        <v/>
      </c>
      <c r="F305" s="45" t="str">
        <f t="shared" ca="1" si="139"/>
        <v/>
      </c>
      <c r="G305" s="45" t="str">
        <f t="shared" ca="1" si="140"/>
        <v/>
      </c>
      <c r="H305" s="45" t="str">
        <f t="shared" ca="1" si="141"/>
        <v/>
      </c>
      <c r="I305" s="46" t="str">
        <f t="shared" ca="1" si="142"/>
        <v/>
      </c>
      <c r="J305" s="47" t="str">
        <f t="shared" ca="1" si="143"/>
        <v/>
      </c>
      <c r="K305" s="47" t="str">
        <f t="shared" ca="1" si="144"/>
        <v/>
      </c>
    </row>
    <row r="306" spans="1:11" ht="15" thickBot="1" x14ac:dyDescent="0.4">
      <c r="A306" t="s">
        <v>1803</v>
      </c>
      <c r="D306" s="51" t="s">
        <v>1815</v>
      </c>
      <c r="E306" s="51"/>
      <c r="F306" s="51"/>
      <c r="G306" s="51"/>
      <c r="H306" s="51"/>
      <c r="I306" s="52"/>
      <c r="J306" s="53"/>
      <c r="K306" s="52">
        <f ca="1">SUM(K290:K305)</f>
        <v>0</v>
      </c>
    </row>
    <row r="307" spans="1:11" ht="15" thickTop="1" x14ac:dyDescent="0.35"/>
    <row r="308" spans="1:11" ht="18.5" x14ac:dyDescent="0.35">
      <c r="D308" s="42" t="s">
        <v>62</v>
      </c>
    </row>
    <row r="309" spans="1:11" x14ac:dyDescent="0.35">
      <c r="D309" s="35" t="s">
        <v>27</v>
      </c>
      <c r="E309" s="35" t="s">
        <v>1808</v>
      </c>
      <c r="F309" s="35" t="s">
        <v>1809</v>
      </c>
      <c r="G309" s="35" t="s">
        <v>26</v>
      </c>
      <c r="H309" s="35" t="s">
        <v>28</v>
      </c>
      <c r="I309" s="43" t="s">
        <v>3</v>
      </c>
      <c r="J309" s="44" t="s">
        <v>37</v>
      </c>
      <c r="K309" s="43" t="s">
        <v>1810</v>
      </c>
    </row>
    <row r="310" spans="1:11" outlineLevel="1" x14ac:dyDescent="0.35">
      <c r="A310">
        <v>1601</v>
      </c>
      <c r="D310" s="45" t="str">
        <f t="shared" ref="D310:D322" ca="1" si="145">IFERROR(INDEX($AK:$BD,MATCH($A310,$AN:$AN,0),13),"")</f>
        <v/>
      </c>
      <c r="E310" s="45" t="str">
        <f t="shared" ref="E310:E322" ca="1" si="146">IFERROR(INDEX($AK:$BD,MATCH($A310,$AN:$AN,0),14),"")</f>
        <v/>
      </c>
      <c r="F310" s="45" t="str">
        <f t="shared" ref="F310:F322" ca="1" si="147">IFERROR(INDEX($AK:$BD,MATCH($A310,$AN:$AN,0),15),"")</f>
        <v/>
      </c>
      <c r="G310" s="45" t="str">
        <f t="shared" ref="G310:G322" ca="1" si="148">IFERROR(INDEX($AK:$BD,MATCH($A310,$AN:$AN,0),16),"")</f>
        <v/>
      </c>
      <c r="H310" s="45" t="str">
        <f t="shared" ref="H310:H322" ca="1" si="149">IFERROR(INDEX($AK:$BD,MATCH($A310,$AN:$AN,0),17),"")</f>
        <v/>
      </c>
      <c r="I310" s="46" t="str">
        <f t="shared" ref="I310:I322" ca="1" si="150">IFERROR(INDEX($AK:$BD,MATCH($A310,$AN:$AN,0),18),"")</f>
        <v/>
      </c>
      <c r="J310" s="47" t="str">
        <f t="shared" ref="J310:J322" ca="1" si="151">IFERROR(INDEX($AK:$BD,MATCH($A310,$AN:$AN,0),19),"")</f>
        <v/>
      </c>
      <c r="K310" s="47" t="str">
        <f t="shared" ref="K310:K322" ca="1" si="152">IFERROR(INDEX($AK:$BD,MATCH($A310,$AN:$AN,0),20),"")</f>
        <v/>
      </c>
    </row>
    <row r="311" spans="1:11" outlineLevel="1" x14ac:dyDescent="0.35">
      <c r="A311">
        <v>1602</v>
      </c>
      <c r="D311" s="45" t="str">
        <f t="shared" ca="1" si="145"/>
        <v/>
      </c>
      <c r="E311" s="45" t="str">
        <f t="shared" ca="1" si="146"/>
        <v/>
      </c>
      <c r="F311" s="45" t="str">
        <f t="shared" ca="1" si="147"/>
        <v/>
      </c>
      <c r="G311" s="45" t="str">
        <f t="shared" ca="1" si="148"/>
        <v/>
      </c>
      <c r="H311" s="45" t="str">
        <f t="shared" ca="1" si="149"/>
        <v/>
      </c>
      <c r="I311" s="46" t="str">
        <f t="shared" ca="1" si="150"/>
        <v/>
      </c>
      <c r="J311" s="47" t="str">
        <f t="shared" ca="1" si="151"/>
        <v/>
      </c>
      <c r="K311" s="47" t="str">
        <f t="shared" ca="1" si="152"/>
        <v/>
      </c>
    </row>
    <row r="312" spans="1:11" outlineLevel="1" x14ac:dyDescent="0.35">
      <c r="A312">
        <v>1603</v>
      </c>
      <c r="D312" s="45" t="str">
        <f t="shared" ca="1" si="145"/>
        <v/>
      </c>
      <c r="E312" s="45" t="str">
        <f t="shared" ca="1" si="146"/>
        <v/>
      </c>
      <c r="F312" s="45" t="str">
        <f t="shared" ca="1" si="147"/>
        <v/>
      </c>
      <c r="G312" s="45" t="str">
        <f t="shared" ca="1" si="148"/>
        <v/>
      </c>
      <c r="H312" s="45" t="str">
        <f t="shared" ca="1" si="149"/>
        <v/>
      </c>
      <c r="I312" s="46" t="str">
        <f t="shared" ca="1" si="150"/>
        <v/>
      </c>
      <c r="J312" s="47" t="str">
        <f t="shared" ca="1" si="151"/>
        <v/>
      </c>
      <c r="K312" s="47" t="str">
        <f t="shared" ca="1" si="152"/>
        <v/>
      </c>
    </row>
    <row r="313" spans="1:11" outlineLevel="1" x14ac:dyDescent="0.35">
      <c r="A313">
        <v>1604</v>
      </c>
      <c r="D313" s="45" t="str">
        <f t="shared" ca="1" si="145"/>
        <v/>
      </c>
      <c r="E313" s="45" t="str">
        <f t="shared" ca="1" si="146"/>
        <v/>
      </c>
      <c r="F313" s="45" t="str">
        <f t="shared" ca="1" si="147"/>
        <v/>
      </c>
      <c r="G313" s="45" t="str">
        <f t="shared" ca="1" si="148"/>
        <v/>
      </c>
      <c r="H313" s="45" t="str">
        <f t="shared" ca="1" si="149"/>
        <v/>
      </c>
      <c r="I313" s="46" t="str">
        <f t="shared" ca="1" si="150"/>
        <v/>
      </c>
      <c r="J313" s="47" t="str">
        <f t="shared" ca="1" si="151"/>
        <v/>
      </c>
      <c r="K313" s="47" t="str">
        <f t="shared" ca="1" si="152"/>
        <v/>
      </c>
    </row>
    <row r="314" spans="1:11" outlineLevel="1" x14ac:dyDescent="0.35">
      <c r="A314">
        <v>1605</v>
      </c>
      <c r="D314" s="45" t="str">
        <f t="shared" ca="1" si="145"/>
        <v/>
      </c>
      <c r="E314" s="45" t="str">
        <f t="shared" ca="1" si="146"/>
        <v/>
      </c>
      <c r="F314" s="45" t="str">
        <f t="shared" ca="1" si="147"/>
        <v/>
      </c>
      <c r="G314" s="45" t="str">
        <f t="shared" ca="1" si="148"/>
        <v/>
      </c>
      <c r="H314" s="45" t="str">
        <f t="shared" ca="1" si="149"/>
        <v/>
      </c>
      <c r="I314" s="46" t="str">
        <f t="shared" ca="1" si="150"/>
        <v/>
      </c>
      <c r="J314" s="47" t="str">
        <f t="shared" ca="1" si="151"/>
        <v/>
      </c>
      <c r="K314" s="47" t="str">
        <f t="shared" ca="1" si="152"/>
        <v/>
      </c>
    </row>
    <row r="315" spans="1:11" outlineLevel="1" x14ac:dyDescent="0.35">
      <c r="A315">
        <v>1606</v>
      </c>
      <c r="D315" s="45" t="str">
        <f t="shared" ca="1" si="145"/>
        <v/>
      </c>
      <c r="E315" s="45" t="str">
        <f t="shared" ca="1" si="146"/>
        <v/>
      </c>
      <c r="F315" s="45" t="str">
        <f t="shared" ca="1" si="147"/>
        <v/>
      </c>
      <c r="G315" s="45" t="str">
        <f t="shared" ca="1" si="148"/>
        <v/>
      </c>
      <c r="H315" s="45" t="str">
        <f t="shared" ca="1" si="149"/>
        <v/>
      </c>
      <c r="I315" s="46" t="str">
        <f t="shared" ca="1" si="150"/>
        <v/>
      </c>
      <c r="J315" s="47" t="str">
        <f t="shared" ca="1" si="151"/>
        <v/>
      </c>
      <c r="K315" s="47" t="str">
        <f t="shared" ca="1" si="152"/>
        <v/>
      </c>
    </row>
    <row r="316" spans="1:11" outlineLevel="1" x14ac:dyDescent="0.35">
      <c r="A316">
        <v>1607</v>
      </c>
      <c r="D316" s="45" t="str">
        <f t="shared" ca="1" si="145"/>
        <v/>
      </c>
      <c r="E316" s="45" t="str">
        <f t="shared" ca="1" si="146"/>
        <v/>
      </c>
      <c r="F316" s="45" t="str">
        <f t="shared" ca="1" si="147"/>
        <v/>
      </c>
      <c r="G316" s="45" t="str">
        <f t="shared" ca="1" si="148"/>
        <v/>
      </c>
      <c r="H316" s="45" t="str">
        <f t="shared" ca="1" si="149"/>
        <v/>
      </c>
      <c r="I316" s="46" t="str">
        <f t="shared" ca="1" si="150"/>
        <v/>
      </c>
      <c r="J316" s="47" t="str">
        <f t="shared" ca="1" si="151"/>
        <v/>
      </c>
      <c r="K316" s="47" t="str">
        <f t="shared" ca="1" si="152"/>
        <v/>
      </c>
    </row>
    <row r="317" spans="1:11" outlineLevel="1" x14ac:dyDescent="0.35">
      <c r="A317">
        <v>1608</v>
      </c>
      <c r="D317" s="45" t="str">
        <f t="shared" ca="1" si="145"/>
        <v/>
      </c>
      <c r="E317" s="45" t="str">
        <f t="shared" ca="1" si="146"/>
        <v/>
      </c>
      <c r="F317" s="45" t="str">
        <f t="shared" ca="1" si="147"/>
        <v/>
      </c>
      <c r="G317" s="45" t="str">
        <f t="shared" ca="1" si="148"/>
        <v/>
      </c>
      <c r="H317" s="45" t="str">
        <f t="shared" ca="1" si="149"/>
        <v/>
      </c>
      <c r="I317" s="46" t="str">
        <f t="shared" ca="1" si="150"/>
        <v/>
      </c>
      <c r="J317" s="47" t="str">
        <f t="shared" ca="1" si="151"/>
        <v/>
      </c>
      <c r="K317" s="47" t="str">
        <f t="shared" ca="1" si="152"/>
        <v/>
      </c>
    </row>
    <row r="318" spans="1:11" outlineLevel="1" x14ac:dyDescent="0.35">
      <c r="A318">
        <v>1609</v>
      </c>
      <c r="D318" s="45" t="str">
        <f t="shared" ca="1" si="145"/>
        <v/>
      </c>
      <c r="E318" s="45" t="str">
        <f t="shared" ca="1" si="146"/>
        <v/>
      </c>
      <c r="F318" s="45" t="str">
        <f t="shared" ca="1" si="147"/>
        <v/>
      </c>
      <c r="G318" s="45" t="str">
        <f t="shared" ca="1" si="148"/>
        <v/>
      </c>
      <c r="H318" s="45" t="str">
        <f t="shared" ca="1" si="149"/>
        <v/>
      </c>
      <c r="I318" s="46" t="str">
        <f t="shared" ca="1" si="150"/>
        <v/>
      </c>
      <c r="J318" s="47" t="str">
        <f t="shared" ca="1" si="151"/>
        <v/>
      </c>
      <c r="K318" s="47" t="str">
        <f t="shared" ca="1" si="152"/>
        <v/>
      </c>
    </row>
    <row r="319" spans="1:11" outlineLevel="1" x14ac:dyDescent="0.35">
      <c r="A319">
        <v>1610</v>
      </c>
      <c r="D319" s="45" t="str">
        <f t="shared" ca="1" si="145"/>
        <v/>
      </c>
      <c r="E319" s="45" t="str">
        <f t="shared" ca="1" si="146"/>
        <v/>
      </c>
      <c r="F319" s="45" t="str">
        <f t="shared" ca="1" si="147"/>
        <v/>
      </c>
      <c r="G319" s="45" t="str">
        <f t="shared" ca="1" si="148"/>
        <v/>
      </c>
      <c r="H319" s="45" t="str">
        <f t="shared" ca="1" si="149"/>
        <v/>
      </c>
      <c r="I319" s="46" t="str">
        <f t="shared" ca="1" si="150"/>
        <v/>
      </c>
      <c r="J319" s="47" t="str">
        <f t="shared" ca="1" si="151"/>
        <v/>
      </c>
      <c r="K319" s="47" t="str">
        <f t="shared" ca="1" si="152"/>
        <v/>
      </c>
    </row>
    <row r="320" spans="1:11" outlineLevel="1" x14ac:dyDescent="0.35">
      <c r="A320">
        <v>1611</v>
      </c>
      <c r="D320" s="45" t="str">
        <f t="shared" ca="1" si="145"/>
        <v/>
      </c>
      <c r="E320" s="45" t="str">
        <f t="shared" ca="1" si="146"/>
        <v/>
      </c>
      <c r="F320" s="45" t="str">
        <f t="shared" ca="1" si="147"/>
        <v/>
      </c>
      <c r="G320" s="45" t="str">
        <f t="shared" ca="1" si="148"/>
        <v/>
      </c>
      <c r="H320" s="45" t="str">
        <f t="shared" ca="1" si="149"/>
        <v/>
      </c>
      <c r="I320" s="46" t="str">
        <f t="shared" ca="1" si="150"/>
        <v/>
      </c>
      <c r="J320" s="47" t="str">
        <f t="shared" ca="1" si="151"/>
        <v/>
      </c>
      <c r="K320" s="47" t="str">
        <f t="shared" ca="1" si="152"/>
        <v/>
      </c>
    </row>
    <row r="321" spans="1:11" outlineLevel="1" x14ac:dyDescent="0.35">
      <c r="A321">
        <v>1612</v>
      </c>
      <c r="D321" s="45" t="str">
        <f t="shared" ca="1" si="145"/>
        <v/>
      </c>
      <c r="E321" s="45" t="str">
        <f t="shared" ca="1" si="146"/>
        <v/>
      </c>
      <c r="F321" s="45" t="str">
        <f t="shared" ca="1" si="147"/>
        <v/>
      </c>
      <c r="G321" s="45" t="str">
        <f t="shared" ca="1" si="148"/>
        <v/>
      </c>
      <c r="H321" s="45" t="str">
        <f t="shared" ca="1" si="149"/>
        <v/>
      </c>
      <c r="I321" s="46" t="str">
        <f t="shared" ca="1" si="150"/>
        <v/>
      </c>
      <c r="J321" s="47" t="str">
        <f t="shared" ca="1" si="151"/>
        <v/>
      </c>
      <c r="K321" s="47" t="str">
        <f t="shared" ca="1" si="152"/>
        <v/>
      </c>
    </row>
    <row r="322" spans="1:11" outlineLevel="1" x14ac:dyDescent="0.35">
      <c r="A322">
        <v>1613</v>
      </c>
      <c r="D322" s="45" t="str">
        <f t="shared" ca="1" si="145"/>
        <v/>
      </c>
      <c r="E322" s="45" t="str">
        <f t="shared" ca="1" si="146"/>
        <v/>
      </c>
      <c r="F322" s="45" t="str">
        <f t="shared" ca="1" si="147"/>
        <v/>
      </c>
      <c r="G322" s="45" t="str">
        <f t="shared" ca="1" si="148"/>
        <v/>
      </c>
      <c r="H322" s="45" t="str">
        <f t="shared" ca="1" si="149"/>
        <v/>
      </c>
      <c r="I322" s="46" t="str">
        <f t="shared" ca="1" si="150"/>
        <v/>
      </c>
      <c r="J322" s="47" t="str">
        <f t="shared" ca="1" si="151"/>
        <v/>
      </c>
      <c r="K322" s="47" t="str">
        <f t="shared" ca="1" si="152"/>
        <v/>
      </c>
    </row>
    <row r="323" spans="1:11" ht="15" thickBot="1" x14ac:dyDescent="0.4">
      <c r="A323" t="s">
        <v>1803</v>
      </c>
      <c r="D323" s="51" t="s">
        <v>1815</v>
      </c>
      <c r="E323" s="51"/>
      <c r="F323" s="51"/>
      <c r="G323" s="51"/>
      <c r="H323" s="51"/>
      <c r="I323" s="52"/>
      <c r="J323" s="53"/>
      <c r="K323" s="52">
        <f ca="1">SUM(K310:K322)</f>
        <v>0</v>
      </c>
    </row>
    <row r="324" spans="1:11" ht="15" thickTop="1" x14ac:dyDescent="0.35"/>
  </sheetData>
  <sheetProtection algorithmName="SHA-512" hashValue="RU66vSoWqVKPu9tNOmNTuSu4sRgCIZXtV9vg2/UhvsJRvqD8+/hwjrjqw2mAHkB4O7cgmsrfrfH/xncAI8A/sw==" saltValue="VvL6HLZcniDfhFiUpDX2EA==" spinCount="100000" sheet="1" objects="1" scenarios="1"/>
  <autoFilter ref="AJ4:BD4" xr:uid="{EDF65648-73CA-4870-A254-9B352927FE44}"/>
  <mergeCells count="2">
    <mergeCell ref="AW2:BD2"/>
    <mergeCell ref="E12:F12"/>
  </mergeCells>
  <phoneticPr fontId="5" type="noConversion"/>
  <conditionalFormatting sqref="D16:H323">
    <cfRule type="expression" dxfId="2" priority="3">
      <formula>D16=0</formula>
    </cfRule>
  </conditionalFormatting>
  <conditionalFormatting sqref="I4:K4">
    <cfRule type="expression" dxfId="1" priority="1" stopIfTrue="1">
      <formula>I$5="Undanta"</formula>
    </cfRule>
  </conditionalFormatting>
  <conditionalFormatting sqref="I5:K5">
    <cfRule type="expression" dxfId="0" priority="23">
      <formula>I5&lt;&gt;""</formula>
    </cfRule>
  </conditionalFormatting>
  <dataValidations count="1">
    <dataValidation type="list" allowBlank="1" showInputMessage="1" showErrorMessage="1" sqref="I5:K5" xr:uid="{970E0D14-18CC-4F82-B172-79806C2D39D0}">
      <formula1>"Undanta"</formula1>
    </dataValidation>
  </dataValidations>
  <hyperlinks>
    <hyperlink ref="D15" location="'MFP SV1'!F14" display="MFP SV1" xr:uid="{878A2B9E-A6B4-4112-A957-DB6AFAC26783}"/>
    <hyperlink ref="D26" location="'MFP SV2'!F14" display="MFP SV2" xr:uid="{EC1D152D-4430-4E10-B1E5-75F4CA915A48}"/>
    <hyperlink ref="D41" location="'MFP SV3'!F14" display="MFP SV3" xr:uid="{1962DC7E-164D-4326-A437-E3203DA81310}"/>
    <hyperlink ref="D66" location="'MFP SV4'!F14" display="MFP SV4" xr:uid="{591C6B9E-598F-47A6-9018-7C6D31536C5E}"/>
    <hyperlink ref="D88" location="'MFP F1'!F14" display="MFP F1" xr:uid="{FD0205E1-DF30-4009-87D7-1F78C12390CB}"/>
    <hyperlink ref="D102" location="'MFP F2'!F14" display="MFP F2" xr:uid="{4859013B-6E4E-420D-B020-AFA55362854C}"/>
    <hyperlink ref="D120" location="'MFP F3'!F14" display="MFP F3" xr:uid="{3BFB3273-7D4D-452E-8240-17F5605E417F}"/>
    <hyperlink ref="D150" location="'MFP F4'!F14" display="MFP F4" xr:uid="{AF5722BD-4C8F-4C42-89CE-03B0F816BBD9}"/>
    <hyperlink ref="D180" location="'MFP F5'!F14" display="MFP F5" xr:uid="{7DCE415E-1763-40B0-A1B9-1CB6BC39465D}"/>
    <hyperlink ref="D208" location="'MFP F6'!F14" display="MFP F6" xr:uid="{1C5CCC36-D187-4D29-B6E6-980FC8DF365A}"/>
    <hyperlink ref="D236" location="'Skrivare SV1'!F14" display="Skrivare SV1" xr:uid="{10409D81-37F2-456C-83D4-22F30ADA67DB}"/>
    <hyperlink ref="D248" location="'Skrivare SV2'!F14" display="Skrivare SV2" xr:uid="{6F5F54F0-1BF9-4AAB-872E-CFB8C8E51080}"/>
    <hyperlink ref="D259" location="'Skrivare F1'!F14" display="Skrivare F1" xr:uid="{F54FD46C-D79F-4F1B-B9FA-899E7E6EC9F1}"/>
    <hyperlink ref="D274" location="'Skrivare F2'!F14" display="Skrivare F2" xr:uid="{20A2E4F2-0598-4D38-99CE-78EF825AD42A}"/>
    <hyperlink ref="D288" location="Tillvalstjänster!G15" display="Tillvalstjänster" xr:uid="{96F4F5B0-D9F9-4F40-883B-3AB0BB4DBD6A}"/>
    <hyperlink ref="D308" location="FollowMe!G15" display="FollowMe" xr:uid="{D770246D-614F-41A2-82AD-84A201B3210F}"/>
  </hyperlinks>
  <pageMargins left="0.7" right="0.7" top="0.75" bottom="0.75" header="0.3" footer="0.3"/>
  <pageSetup paperSize="9" scale="56"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44BDB-5C20-4964-9D60-C606A83A7DC0}">
  <sheetPr codeName="Sheet21">
    <tabColor theme="9" tint="0.59999389629810485"/>
  </sheetPr>
  <dimension ref="A6:G32"/>
  <sheetViews>
    <sheetView showGridLines="0" topLeftCell="B6" zoomScale="85" zoomScaleNormal="85" workbookViewId="0">
      <selection activeCell="D9" sqref="D9"/>
    </sheetView>
  </sheetViews>
  <sheetFormatPr defaultColWidth="8.81640625" defaultRowHeight="14.5" x14ac:dyDescent="0.35"/>
  <cols>
    <col min="1" max="1" width="4.54296875" hidden="1" customWidth="1"/>
    <col min="2" max="3" width="4.54296875" customWidth="1"/>
    <col min="4" max="4" width="29.54296875" customWidth="1"/>
    <col min="5" max="5" width="17" customWidth="1"/>
    <col min="6" max="7" width="20.453125" customWidth="1"/>
    <col min="8" max="9" width="25.453125" customWidth="1"/>
    <col min="10" max="56" width="28.81640625" customWidth="1"/>
  </cols>
  <sheetData>
    <row r="6" spans="4:7" ht="14.5" customHeight="1" x14ac:dyDescent="0.35"/>
    <row r="7" spans="4:7" x14ac:dyDescent="0.35">
      <c r="D7" s="29" t="s">
        <v>1</v>
      </c>
    </row>
    <row r="8" spans="4:7" x14ac:dyDescent="0.35">
      <c r="D8" s="29" t="s">
        <v>0</v>
      </c>
    </row>
    <row r="9" spans="4:7" x14ac:dyDescent="0.35">
      <c r="D9" s="7" t="str">
        <f>Admin!D3</f>
        <v>Version 4.0</v>
      </c>
    </row>
    <row r="12" spans="4:7" x14ac:dyDescent="0.35">
      <c r="D12" s="110" t="s">
        <v>1870</v>
      </c>
      <c r="E12" s="111"/>
      <c r="F12" s="111"/>
      <c r="G12" s="112"/>
    </row>
    <row r="13" spans="4:7" ht="3.65" customHeight="1" x14ac:dyDescent="0.35"/>
    <row r="14" spans="4:7" ht="14.5" customHeight="1" x14ac:dyDescent="0.35">
      <c r="D14" s="19" t="s">
        <v>1819</v>
      </c>
      <c r="E14" s="107"/>
      <c r="F14" s="108"/>
      <c r="G14" s="109"/>
    </row>
    <row r="15" spans="4:7" ht="14.5" customHeight="1" x14ac:dyDescent="0.35">
      <c r="D15" s="19" t="s">
        <v>1874</v>
      </c>
      <c r="E15" s="30"/>
      <c r="F15" s="30"/>
      <c r="G15" s="31"/>
    </row>
    <row r="16" spans="4:7" ht="14.5" customHeight="1" x14ac:dyDescent="0.35">
      <c r="D16" s="19" t="s">
        <v>1817</v>
      </c>
      <c r="E16" s="30"/>
      <c r="F16" s="30"/>
      <c r="G16" s="31"/>
    </row>
    <row r="17" spans="4:7" ht="14.5" customHeight="1" x14ac:dyDescent="0.35">
      <c r="D17" s="19" t="s">
        <v>1878</v>
      </c>
      <c r="E17" s="30"/>
      <c r="F17" s="30"/>
      <c r="G17" s="31"/>
    </row>
    <row r="18" spans="4:7" ht="14.5" customHeight="1" x14ac:dyDescent="0.35">
      <c r="D18" s="19" t="s">
        <v>1818</v>
      </c>
      <c r="E18" s="30"/>
      <c r="F18" s="30"/>
      <c r="G18" s="31"/>
    </row>
    <row r="19" spans="4:7" ht="14.5" customHeight="1" x14ac:dyDescent="0.35"/>
    <row r="20" spans="4:7" ht="14.5" customHeight="1" x14ac:dyDescent="0.35">
      <c r="D20" s="99" t="s">
        <v>1877</v>
      </c>
      <c r="E20" s="100"/>
      <c r="F20" s="100"/>
      <c r="G20" s="101"/>
    </row>
    <row r="21" spans="4:7" ht="3.65" customHeight="1" x14ac:dyDescent="0.35"/>
    <row r="22" spans="4:7" ht="14.5" customHeight="1" x14ac:dyDescent="0.35">
      <c r="D22" s="19" t="s">
        <v>1819</v>
      </c>
      <c r="E22" s="80"/>
      <c r="F22" s="30"/>
      <c r="G22" s="31"/>
    </row>
    <row r="23" spans="4:7" ht="14.5" customHeight="1" x14ac:dyDescent="0.35">
      <c r="D23" s="19" t="s">
        <v>1817</v>
      </c>
      <c r="E23" s="30"/>
      <c r="F23" s="30"/>
      <c r="G23" s="31"/>
    </row>
    <row r="24" spans="4:7" ht="14.5" customHeight="1" x14ac:dyDescent="0.35">
      <c r="D24" s="19" t="s">
        <v>1878</v>
      </c>
      <c r="E24" s="30"/>
      <c r="F24" s="30"/>
      <c r="G24" s="31"/>
    </row>
    <row r="25" spans="4:7" ht="14.5" customHeight="1" x14ac:dyDescent="0.35">
      <c r="D25" s="19" t="s">
        <v>1818</v>
      </c>
      <c r="E25" s="30"/>
      <c r="F25" s="30"/>
      <c r="G25" s="31"/>
    </row>
    <row r="26" spans="4:7" ht="14.5" customHeight="1" x14ac:dyDescent="0.35"/>
    <row r="27" spans="4:7" ht="14.5" customHeight="1" x14ac:dyDescent="0.35">
      <c r="D27" s="99" t="s">
        <v>1873</v>
      </c>
      <c r="E27" s="100"/>
      <c r="F27" s="100"/>
      <c r="G27" s="101"/>
    </row>
    <row r="28" spans="4:7" ht="3.65" customHeight="1" x14ac:dyDescent="0.35"/>
    <row r="29" spans="4:7" ht="14.5" customHeight="1" x14ac:dyDescent="0.35">
      <c r="D29" s="19" t="s">
        <v>1681</v>
      </c>
      <c r="E29" s="80"/>
      <c r="F29" s="30"/>
      <c r="G29" s="31"/>
    </row>
    <row r="30" spans="4:7" ht="14.5" customHeight="1" x14ac:dyDescent="0.35">
      <c r="D30" s="19" t="s">
        <v>88</v>
      </c>
      <c r="E30" s="30"/>
      <c r="F30" s="30"/>
      <c r="G30" s="31"/>
    </row>
    <row r="31" spans="4:7" ht="14.5" customHeight="1" x14ac:dyDescent="0.35">
      <c r="D31" s="19" t="s">
        <v>1875</v>
      </c>
      <c r="E31" s="30"/>
      <c r="F31" s="30"/>
      <c r="G31" s="31"/>
    </row>
    <row r="32" spans="4:7" ht="14.5" customHeight="1" x14ac:dyDescent="0.35">
      <c r="D32" s="19" t="s">
        <v>1876</v>
      </c>
      <c r="E32" s="30"/>
      <c r="F32" s="30"/>
      <c r="G32" s="31"/>
    </row>
  </sheetData>
  <sheetProtection algorithmName="SHA-512" hashValue="M41HaI2uF+qPGKBRDwVnyDwWPA35AyzwdDRNu0lH6uBvoF7RgOQjMxjpw0B+9dsjWhhFbyLDufAR6y1CXzzPfg==" saltValue="TT56oW9yo+EQendsu9EIgA==" spinCount="100000" sheet="1" objects="1" scenarios="1"/>
  <mergeCells count="4">
    <mergeCell ref="D20:G20"/>
    <mergeCell ref="D27:G27"/>
    <mergeCell ref="E14:G14"/>
    <mergeCell ref="D12:G12"/>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284F8-9201-4706-9C3B-C1907113D5E8}">
  <sheetPr codeName="Sheet19">
    <tabColor theme="0" tint="-0.249977111117893"/>
  </sheetPr>
  <dimension ref="C5:CN46"/>
  <sheetViews>
    <sheetView workbookViewId="0">
      <selection activeCell="K9" sqref="K9:M9"/>
    </sheetView>
  </sheetViews>
  <sheetFormatPr defaultRowHeight="14.5" x14ac:dyDescent="0.35"/>
  <cols>
    <col min="1" max="2" width="1.453125" customWidth="1"/>
    <col min="3" max="3" width="3.54296875" customWidth="1"/>
    <col min="4" max="4" width="23.81640625" bestFit="1" customWidth="1"/>
    <col min="7" max="8" width="20.453125" bestFit="1" customWidth="1"/>
    <col min="9" max="9" width="23.81640625" bestFit="1" customWidth="1"/>
    <col min="11" max="11" width="22.81640625" bestFit="1" customWidth="1"/>
    <col min="12" max="12" width="27.453125" bestFit="1" customWidth="1"/>
    <col min="13" max="13" width="19.1796875" bestFit="1" customWidth="1"/>
    <col min="15" max="15" width="22.81640625" bestFit="1" customWidth="1"/>
    <col min="16" max="16" width="27.453125" bestFit="1" customWidth="1"/>
    <col min="17" max="17" width="23.81640625" bestFit="1" customWidth="1"/>
    <col min="19" max="19" width="42.1796875" customWidth="1"/>
    <col min="20" max="20" width="27.453125" bestFit="1" customWidth="1"/>
    <col min="21" max="21" width="17.453125" bestFit="1" customWidth="1"/>
    <col min="70" max="70" width="27.54296875" customWidth="1"/>
    <col min="71" max="71" width="23.453125" customWidth="1"/>
    <col min="72" max="74" width="13.54296875" customWidth="1"/>
    <col min="75" max="75" width="68.453125" bestFit="1" customWidth="1"/>
    <col min="78" max="78" width="13.453125" customWidth="1"/>
    <col min="79" max="79" width="26.54296875" bestFit="1" customWidth="1"/>
    <col min="80" max="82" width="13.54296875" customWidth="1"/>
    <col min="83" max="83" width="9.54296875" customWidth="1"/>
    <col min="86" max="86" width="20.453125" bestFit="1" customWidth="1"/>
    <col min="87" max="87" width="16.54296875" bestFit="1" customWidth="1"/>
    <col min="88" max="88" width="16.54296875" customWidth="1"/>
    <col min="89" max="91" width="13.54296875" customWidth="1"/>
    <col min="92" max="92" width="47.453125" bestFit="1" customWidth="1"/>
  </cols>
  <sheetData>
    <row r="5" spans="3:92" x14ac:dyDescent="0.35">
      <c r="J5" s="3"/>
    </row>
    <row r="8" spans="3:92" x14ac:dyDescent="0.35">
      <c r="AM8" s="115" t="s">
        <v>1689</v>
      </c>
      <c r="AN8" s="115"/>
      <c r="AO8" s="115"/>
      <c r="AP8" s="115"/>
      <c r="AQ8" s="115"/>
      <c r="AR8" s="115"/>
      <c r="AS8" s="115"/>
      <c r="BR8" s="116" t="s">
        <v>1690</v>
      </c>
      <c r="BS8" s="116"/>
      <c r="BT8" s="116"/>
      <c r="BU8" s="116"/>
      <c r="BV8" s="116"/>
      <c r="BW8" s="116"/>
      <c r="BZ8" s="116" t="s">
        <v>1691</v>
      </c>
      <c r="CA8" s="116"/>
      <c r="CB8" s="116"/>
      <c r="CC8" s="116"/>
      <c r="CD8" s="116"/>
      <c r="CE8" s="116"/>
      <c r="CH8" s="116" t="s">
        <v>1692</v>
      </c>
      <c r="CI8" s="116"/>
      <c r="CJ8" s="116"/>
      <c r="CK8" s="116"/>
      <c r="CL8" s="116"/>
      <c r="CM8" s="116"/>
      <c r="CN8" s="116"/>
    </row>
    <row r="9" spans="3:92" x14ac:dyDescent="0.35">
      <c r="G9" s="113" t="s">
        <v>4</v>
      </c>
      <c r="H9" s="114"/>
      <c r="I9" s="114"/>
      <c r="K9" s="113" t="s">
        <v>1693</v>
      </c>
      <c r="L9" s="114"/>
      <c r="M9" s="114"/>
      <c r="O9" s="113" t="s">
        <v>1694</v>
      </c>
      <c r="P9" s="114"/>
      <c r="Q9" s="114"/>
      <c r="S9" s="113" t="s">
        <v>1695</v>
      </c>
      <c r="T9" s="114"/>
      <c r="U9" s="114"/>
      <c r="W9" s="113" t="s">
        <v>1696</v>
      </c>
      <c r="X9" s="114"/>
      <c r="Y9" s="114"/>
      <c r="AA9" s="113" t="s">
        <v>1697</v>
      </c>
      <c r="AB9" s="114"/>
      <c r="AC9" s="114"/>
      <c r="AE9" s="113" t="s">
        <v>1698</v>
      </c>
      <c r="AF9" s="114"/>
      <c r="AG9" s="114"/>
      <c r="AI9" s="113" t="s">
        <v>1699</v>
      </c>
      <c r="AJ9" s="114"/>
      <c r="AK9" s="114"/>
      <c r="AM9" s="113" t="s">
        <v>1700</v>
      </c>
      <c r="AN9" s="114"/>
      <c r="AO9" s="114"/>
      <c r="AQ9" s="113" t="s">
        <v>1701</v>
      </c>
      <c r="AR9" s="114"/>
      <c r="AS9" s="114"/>
      <c r="AU9" s="113" t="s">
        <v>1702</v>
      </c>
      <c r="AV9" s="114"/>
      <c r="AW9" s="114"/>
      <c r="AY9" s="113" t="s">
        <v>1703</v>
      </c>
      <c r="AZ9" s="114"/>
      <c r="BA9" s="114"/>
      <c r="BC9" s="113" t="s">
        <v>1704</v>
      </c>
      <c r="BD9" s="114"/>
      <c r="BE9" s="114"/>
      <c r="BG9" s="113" t="s">
        <v>1705</v>
      </c>
      <c r="BH9" s="114"/>
      <c r="BI9" s="114"/>
    </row>
    <row r="10" spans="3:92" ht="15" customHeight="1" x14ac:dyDescent="0.35">
      <c r="D10" s="4" t="s">
        <v>1706</v>
      </c>
      <c r="G10" s="4" t="s">
        <v>118</v>
      </c>
      <c r="H10" s="4" t="s">
        <v>170</v>
      </c>
      <c r="I10" s="4" t="s">
        <v>1707</v>
      </c>
      <c r="K10" s="4" t="s">
        <v>118</v>
      </c>
      <c r="L10" s="4" t="s">
        <v>170</v>
      </c>
      <c r="M10" s="4" t="s">
        <v>1707</v>
      </c>
      <c r="O10" s="4" t="s">
        <v>118</v>
      </c>
      <c r="P10" s="4" t="s">
        <v>170</v>
      </c>
      <c r="Q10" s="4" t="s">
        <v>1707</v>
      </c>
      <c r="S10" s="4" t="s">
        <v>118</v>
      </c>
      <c r="T10" s="4" t="s">
        <v>170</v>
      </c>
      <c r="U10" s="4" t="s">
        <v>1707</v>
      </c>
      <c r="W10" s="4" t="s">
        <v>118</v>
      </c>
      <c r="X10" s="4" t="s">
        <v>170</v>
      </c>
      <c r="Y10" s="4" t="s">
        <v>1707</v>
      </c>
      <c r="AA10" s="4" t="s">
        <v>118</v>
      </c>
      <c r="AB10" s="4" t="s">
        <v>170</v>
      </c>
      <c r="AC10" s="4" t="s">
        <v>1707</v>
      </c>
      <c r="AE10" s="4" t="s">
        <v>118</v>
      </c>
      <c r="AF10" s="4" t="s">
        <v>170</v>
      </c>
      <c r="AG10" s="4" t="s">
        <v>1707</v>
      </c>
      <c r="AI10" s="4" t="s">
        <v>118</v>
      </c>
      <c r="AJ10" s="4" t="s">
        <v>170</v>
      </c>
      <c r="AK10" s="4" t="s">
        <v>1707</v>
      </c>
      <c r="AM10" s="4" t="s">
        <v>118</v>
      </c>
      <c r="AN10" s="4" t="s">
        <v>170</v>
      </c>
      <c r="AO10" s="4" t="s">
        <v>1707</v>
      </c>
      <c r="AQ10" s="4" t="s">
        <v>118</v>
      </c>
      <c r="AR10" s="4" t="s">
        <v>170</v>
      </c>
      <c r="AS10" s="4" t="s">
        <v>1707</v>
      </c>
      <c r="AU10" s="4" t="s">
        <v>118</v>
      </c>
      <c r="AV10" s="4" t="s">
        <v>170</v>
      </c>
      <c r="AW10" s="4" t="s">
        <v>1707</v>
      </c>
      <c r="AY10" s="4" t="s">
        <v>118</v>
      </c>
      <c r="AZ10" s="4" t="s">
        <v>170</v>
      </c>
      <c r="BA10" s="4" t="s">
        <v>1707</v>
      </c>
      <c r="BC10" s="4" t="s">
        <v>118</v>
      </c>
      <c r="BD10" s="4" t="s">
        <v>170</v>
      </c>
      <c r="BE10" s="4" t="s">
        <v>1707</v>
      </c>
      <c r="BG10" s="4" t="s">
        <v>118</v>
      </c>
      <c r="BH10" s="4" t="s">
        <v>170</v>
      </c>
      <c r="BI10" s="4" t="s">
        <v>1707</v>
      </c>
      <c r="BR10" t="s">
        <v>1706</v>
      </c>
      <c r="BS10" t="s">
        <v>1690</v>
      </c>
      <c r="BT10" t="s">
        <v>23</v>
      </c>
      <c r="BU10" t="s">
        <v>24</v>
      </c>
      <c r="BV10" t="s">
        <v>25</v>
      </c>
      <c r="BW10" t="s">
        <v>1708</v>
      </c>
      <c r="BZ10" t="s">
        <v>1706</v>
      </c>
      <c r="CA10" t="s">
        <v>1691</v>
      </c>
      <c r="CB10" t="s">
        <v>23</v>
      </c>
      <c r="CC10" t="s">
        <v>24</v>
      </c>
      <c r="CD10" t="s">
        <v>25</v>
      </c>
      <c r="CE10" t="s">
        <v>1708</v>
      </c>
      <c r="CH10" s="5" t="s">
        <v>1706</v>
      </c>
      <c r="CI10" s="5" t="s">
        <v>1692</v>
      </c>
      <c r="CJ10" s="5" t="s">
        <v>1709</v>
      </c>
      <c r="CK10" s="5" t="s">
        <v>23</v>
      </c>
      <c r="CL10" s="5" t="s">
        <v>24</v>
      </c>
      <c r="CM10" s="5" t="s">
        <v>25</v>
      </c>
      <c r="CN10" s="5" t="s">
        <v>1708</v>
      </c>
    </row>
    <row r="11" spans="3:92" x14ac:dyDescent="0.35">
      <c r="C11">
        <v>1</v>
      </c>
      <c r="D11" t="s">
        <v>4</v>
      </c>
      <c r="F11">
        <v>1</v>
      </c>
      <c r="G11" t="s">
        <v>14</v>
      </c>
      <c r="I11" t="s">
        <v>6</v>
      </c>
      <c r="K11" t="s">
        <v>14</v>
      </c>
      <c r="L11" t="s">
        <v>55</v>
      </c>
      <c r="M11" t="s">
        <v>6</v>
      </c>
      <c r="O11" t="s">
        <v>270</v>
      </c>
      <c r="P11" t="s">
        <v>55</v>
      </c>
      <c r="Q11" t="s">
        <v>6</v>
      </c>
      <c r="S11" t="s">
        <v>270</v>
      </c>
      <c r="T11" t="s">
        <v>55</v>
      </c>
      <c r="U11" t="s">
        <v>6</v>
      </c>
      <c r="W11" t="s">
        <v>298</v>
      </c>
      <c r="Y11" t="s">
        <v>6</v>
      </c>
      <c r="AA11" t="s">
        <v>298</v>
      </c>
      <c r="AB11" t="s">
        <v>55</v>
      </c>
      <c r="AC11" t="s">
        <v>6</v>
      </c>
      <c r="AE11" t="s">
        <v>700</v>
      </c>
      <c r="AF11" t="s">
        <v>55</v>
      </c>
      <c r="AG11" t="s">
        <v>6</v>
      </c>
      <c r="AI11" t="s">
        <v>270</v>
      </c>
      <c r="AJ11" t="s">
        <v>55</v>
      </c>
      <c r="AK11" t="s">
        <v>6</v>
      </c>
      <c r="AM11" t="s">
        <v>270</v>
      </c>
      <c r="AN11" t="s">
        <v>55</v>
      </c>
      <c r="AO11" t="s">
        <v>6</v>
      </c>
      <c r="AQ11" t="s">
        <v>270</v>
      </c>
      <c r="AR11" t="s">
        <v>55</v>
      </c>
      <c r="AS11" t="s">
        <v>6</v>
      </c>
      <c r="AU11" t="s">
        <v>1224</v>
      </c>
      <c r="AW11" t="s">
        <v>6</v>
      </c>
      <c r="AY11" t="s">
        <v>1277</v>
      </c>
      <c r="BA11" t="s">
        <v>6</v>
      </c>
      <c r="BC11" t="s">
        <v>1333</v>
      </c>
      <c r="BE11" t="s">
        <v>6</v>
      </c>
      <c r="BG11" t="s">
        <v>1277</v>
      </c>
      <c r="BI11" t="s">
        <v>6</v>
      </c>
      <c r="BR11" t="s">
        <v>4</v>
      </c>
      <c r="BS11" t="s">
        <v>190</v>
      </c>
      <c r="BT11">
        <v>272</v>
      </c>
      <c r="BU11">
        <v>199</v>
      </c>
      <c r="BV11">
        <v>63</v>
      </c>
      <c r="BW11" t="str">
        <f>tblTillbehör[[#This Row],[Kategori]]&amp;tblTillbehör[[#This Row],[Tillbehör]]</f>
        <v>MFP SV1 (SvartVit A4)Bord/stativ</v>
      </c>
      <c r="BZ11" t="s">
        <v>1710</v>
      </c>
      <c r="CA11" t="s">
        <v>55</v>
      </c>
      <c r="CB11">
        <v>917</v>
      </c>
      <c r="CC11">
        <v>265</v>
      </c>
      <c r="CD11">
        <v>700</v>
      </c>
      <c r="CE11" t="s">
        <v>1711</v>
      </c>
      <c r="CH11" t="s">
        <v>1710</v>
      </c>
      <c r="CI11" t="s">
        <v>6</v>
      </c>
      <c r="CJ11" t="s">
        <v>1712</v>
      </c>
      <c r="CK11">
        <v>0.2</v>
      </c>
      <c r="CL11">
        <f>tblService[[#This Row],[Leverantör 1]]+0.05</f>
        <v>0.25</v>
      </c>
      <c r="CM11">
        <f>tblService[[#This Row],[Leverantör 1]]+0.07</f>
        <v>0.27</v>
      </c>
      <c r="CN11" t="e">
        <f>ServiceStart&amp;tblService[[#This Row],[Service]]&amp;tblService[[#This Row],[Column1]]</f>
        <v>#NAME?</v>
      </c>
    </row>
    <row r="12" spans="3:92" x14ac:dyDescent="0.35">
      <c r="C12">
        <v>2</v>
      </c>
      <c r="D12" t="s">
        <v>1693</v>
      </c>
      <c r="F12">
        <v>2</v>
      </c>
      <c r="G12" t="s">
        <v>15</v>
      </c>
      <c r="I12" t="s">
        <v>1713</v>
      </c>
      <c r="K12" t="s">
        <v>190</v>
      </c>
      <c r="L12" t="s">
        <v>57</v>
      </c>
      <c r="M12" t="s">
        <v>1713</v>
      </c>
      <c r="O12" t="s">
        <v>276</v>
      </c>
      <c r="P12" t="s">
        <v>57</v>
      </c>
      <c r="Q12" t="s">
        <v>1713</v>
      </c>
      <c r="S12" t="s">
        <v>281</v>
      </c>
      <c r="T12" t="s">
        <v>57</v>
      </c>
      <c r="U12" t="s">
        <v>1713</v>
      </c>
      <c r="W12" t="s">
        <v>15</v>
      </c>
      <c r="Y12" t="s">
        <v>1713</v>
      </c>
      <c r="AA12" t="s">
        <v>190</v>
      </c>
      <c r="AB12" t="s">
        <v>57</v>
      </c>
      <c r="AC12" t="s">
        <v>1713</v>
      </c>
      <c r="AE12" t="s">
        <v>706</v>
      </c>
      <c r="AF12" t="s">
        <v>57</v>
      </c>
      <c r="AG12" t="s">
        <v>1713</v>
      </c>
      <c r="AI12" t="s">
        <v>706</v>
      </c>
      <c r="AJ12" t="s">
        <v>57</v>
      </c>
      <c r="AK12" t="s">
        <v>1713</v>
      </c>
      <c r="AM12" t="s">
        <v>706</v>
      </c>
      <c r="AN12" t="s">
        <v>57</v>
      </c>
      <c r="AO12" t="s">
        <v>1713</v>
      </c>
      <c r="AQ12" t="s">
        <v>706</v>
      </c>
      <c r="AR12" t="s">
        <v>57</v>
      </c>
      <c r="AS12" t="s">
        <v>1713</v>
      </c>
      <c r="AU12" t="s">
        <v>1229</v>
      </c>
      <c r="AW12" t="s">
        <v>1713</v>
      </c>
      <c r="AY12" t="s">
        <v>15</v>
      </c>
      <c r="BA12" t="s">
        <v>1713</v>
      </c>
      <c r="BC12" t="s">
        <v>1229</v>
      </c>
      <c r="BE12" t="s">
        <v>1713</v>
      </c>
      <c r="BG12" t="s">
        <v>15</v>
      </c>
      <c r="BI12" t="s">
        <v>1713</v>
      </c>
      <c r="BR12" t="s">
        <v>4</v>
      </c>
      <c r="BS12" t="s">
        <v>298</v>
      </c>
      <c r="BT12">
        <v>164</v>
      </c>
      <c r="BU12">
        <v>238</v>
      </c>
      <c r="BV12">
        <v>291</v>
      </c>
      <c r="BW12" t="str">
        <f>tblTillbehör[[#This Row],[Kategori]]&amp;tblTillbehör[[#This Row],[Tillbehör]]</f>
        <v>MFP SV1 (SvartVit A4)En extra papperskassett</v>
      </c>
      <c r="BZ12" t="s">
        <v>1710</v>
      </c>
      <c r="CA12" t="s">
        <v>57</v>
      </c>
      <c r="CB12">
        <v>354</v>
      </c>
      <c r="CC12">
        <v>234</v>
      </c>
      <c r="CD12">
        <v>261</v>
      </c>
      <c r="CE12" t="s">
        <v>1714</v>
      </c>
      <c r="CH12" t="s">
        <v>1710</v>
      </c>
      <c r="CI12" t="s">
        <v>1713</v>
      </c>
      <c r="CJ12" t="s">
        <v>1712</v>
      </c>
      <c r="CK12">
        <v>0.2</v>
      </c>
      <c r="CL12">
        <f>tblService[[#This Row],[Leverantör 1]]+0.05</f>
        <v>0.25</v>
      </c>
      <c r="CM12">
        <f>tblService[[#This Row],[Leverantör 1]]+0.07</f>
        <v>0.27</v>
      </c>
      <c r="CN12" t="e">
        <f>ServiceStart&amp;tblService[[#This Row],[Service]]&amp;tblService[[#This Row],[Column1]]</f>
        <v>#NAME?</v>
      </c>
    </row>
    <row r="13" spans="3:92" x14ac:dyDescent="0.35">
      <c r="C13">
        <v>3</v>
      </c>
      <c r="D13" t="s">
        <v>1694</v>
      </c>
      <c r="F13">
        <v>3</v>
      </c>
      <c r="I13" t="s">
        <v>9</v>
      </c>
      <c r="K13" t="s">
        <v>15</v>
      </c>
      <c r="L13" t="s">
        <v>59</v>
      </c>
      <c r="M13" t="s">
        <v>9</v>
      </c>
      <c r="O13" t="s">
        <v>281</v>
      </c>
      <c r="P13" t="s">
        <v>59</v>
      </c>
      <c r="Q13" t="s">
        <v>9</v>
      </c>
      <c r="S13" t="s">
        <v>292</v>
      </c>
      <c r="T13" t="s">
        <v>59</v>
      </c>
      <c r="U13" t="s">
        <v>9</v>
      </c>
      <c r="Y13" t="s">
        <v>9</v>
      </c>
      <c r="AA13" t="s">
        <v>15</v>
      </c>
      <c r="AB13" t="s">
        <v>59</v>
      </c>
      <c r="AC13" t="s">
        <v>9</v>
      </c>
      <c r="AE13" t="s">
        <v>287</v>
      </c>
      <c r="AF13" t="s">
        <v>59</v>
      </c>
      <c r="AG13" t="s">
        <v>9</v>
      </c>
      <c r="AI13" t="s">
        <v>292</v>
      </c>
      <c r="AJ13" t="s">
        <v>59</v>
      </c>
      <c r="AK13" t="s">
        <v>9</v>
      </c>
      <c r="AM13" t="s">
        <v>292</v>
      </c>
      <c r="AN13" t="s">
        <v>59</v>
      </c>
      <c r="AO13" t="s">
        <v>9</v>
      </c>
      <c r="AQ13" t="s">
        <v>292</v>
      </c>
      <c r="AR13" t="s">
        <v>59</v>
      </c>
      <c r="AS13" t="s">
        <v>9</v>
      </c>
      <c r="AU13" t="s">
        <v>15</v>
      </c>
      <c r="AW13" t="s">
        <v>9</v>
      </c>
      <c r="BA13" t="s">
        <v>9</v>
      </c>
      <c r="BC13" t="s">
        <v>15</v>
      </c>
      <c r="BE13" t="s">
        <v>9</v>
      </c>
      <c r="BI13" t="s">
        <v>9</v>
      </c>
      <c r="BR13" t="s">
        <v>4</v>
      </c>
      <c r="BS13" t="s">
        <v>15</v>
      </c>
      <c r="BT13">
        <v>225</v>
      </c>
      <c r="BU13">
        <v>147</v>
      </c>
      <c r="BV13">
        <v>228</v>
      </c>
      <c r="BW13" t="str">
        <f>tblTillbehör[[#This Row],[Kategori]]&amp;tblTillbehör[[#This Row],[Tillbehör]]</f>
        <v>MFP SV1 (SvartVit A4)Extra tonersats</v>
      </c>
      <c r="BZ13" t="s">
        <v>1710</v>
      </c>
      <c r="CA13" t="s">
        <v>59</v>
      </c>
      <c r="CB13">
        <v>493</v>
      </c>
      <c r="CC13">
        <v>326</v>
      </c>
      <c r="CD13">
        <v>214</v>
      </c>
      <c r="CE13" t="s">
        <v>1715</v>
      </c>
      <c r="CH13" t="s">
        <v>1710</v>
      </c>
      <c r="CI13" t="s">
        <v>9</v>
      </c>
      <c r="CJ13" t="s">
        <v>1712</v>
      </c>
      <c r="CK13">
        <v>0.2</v>
      </c>
      <c r="CL13">
        <f>tblService[[#This Row],[Leverantör 1]]+0.05</f>
        <v>0.25</v>
      </c>
      <c r="CM13">
        <f>tblService[[#This Row],[Leverantör 1]]+0.07</f>
        <v>0.27</v>
      </c>
      <c r="CN13" t="e">
        <f>ServiceStart&amp;tblService[[#This Row],[Service]]&amp;tblService[[#This Row],[Column1]]</f>
        <v>#NAME?</v>
      </c>
    </row>
    <row r="14" spans="3:92" x14ac:dyDescent="0.35">
      <c r="C14">
        <v>4</v>
      </c>
      <c r="D14" t="s">
        <v>1695</v>
      </c>
      <c r="F14">
        <v>4</v>
      </c>
      <c r="O14" t="s">
        <v>287</v>
      </c>
      <c r="S14" t="s">
        <v>298</v>
      </c>
      <c r="AE14" t="s">
        <v>292</v>
      </c>
      <c r="AI14" t="s">
        <v>298</v>
      </c>
      <c r="AM14" t="s">
        <v>298</v>
      </c>
      <c r="AQ14" t="s">
        <v>298</v>
      </c>
      <c r="BR14" t="s">
        <v>1716</v>
      </c>
      <c r="BS14" t="s">
        <v>270</v>
      </c>
      <c r="BT14">
        <v>273</v>
      </c>
      <c r="BU14">
        <v>109</v>
      </c>
      <c r="BV14">
        <v>205</v>
      </c>
      <c r="BW14" t="str">
        <f>tblTillbehör[[#This Row],[Kategori]]&amp;tblTillbehör[[#This Row],[Tillbehör]]</f>
        <v xml:space="preserve">2. MFP, Svartvit A4, A3Efterbehandlare med falsning och rygghäftning </v>
      </c>
      <c r="BZ14" t="s">
        <v>1716</v>
      </c>
      <c r="CA14" t="s">
        <v>55</v>
      </c>
      <c r="CB14">
        <v>973</v>
      </c>
      <c r="CC14">
        <v>613</v>
      </c>
      <c r="CD14">
        <v>617</v>
      </c>
      <c r="CE14" t="s">
        <v>1717</v>
      </c>
      <c r="CH14" t="s">
        <v>1716</v>
      </c>
      <c r="CI14" t="s">
        <v>6</v>
      </c>
      <c r="CJ14" t="s">
        <v>1712</v>
      </c>
      <c r="CK14">
        <v>0.2</v>
      </c>
      <c r="CL14">
        <f>tblService[[#This Row],[Leverantör 1]]+0.05</f>
        <v>0.25</v>
      </c>
      <c r="CM14">
        <f>tblService[[#This Row],[Leverantör 1]]+0.07</f>
        <v>0.27</v>
      </c>
      <c r="CN14" t="e">
        <f>ServiceStart&amp;tblService[[#This Row],[Service]]&amp;tblService[[#This Row],[Column1]]</f>
        <v>#NAME?</v>
      </c>
    </row>
    <row r="15" spans="3:92" x14ac:dyDescent="0.35">
      <c r="C15">
        <v>5</v>
      </c>
      <c r="D15" t="s">
        <v>1696</v>
      </c>
      <c r="F15">
        <v>5</v>
      </c>
      <c r="O15" t="s">
        <v>292</v>
      </c>
      <c r="S15" t="s">
        <v>310</v>
      </c>
      <c r="AE15" t="s">
        <v>298</v>
      </c>
      <c r="AI15" t="s">
        <v>304</v>
      </c>
      <c r="AM15" t="s">
        <v>876</v>
      </c>
      <c r="AQ15" t="s">
        <v>876</v>
      </c>
      <c r="BR15" t="s">
        <v>1716</v>
      </c>
      <c r="BS15" t="s">
        <v>298</v>
      </c>
      <c r="BT15">
        <v>57</v>
      </c>
      <c r="BU15">
        <v>269</v>
      </c>
      <c r="BV15">
        <v>150</v>
      </c>
      <c r="BW15" t="str">
        <f>tblTillbehör[[#This Row],[Kategori]]&amp;tblTillbehör[[#This Row],[Tillbehör]]</f>
        <v>2. MFP, Svartvit A4, A3En extra papperskassett</v>
      </c>
      <c r="BZ15" t="s">
        <v>1716</v>
      </c>
      <c r="CA15" t="s">
        <v>57</v>
      </c>
      <c r="CB15">
        <v>767</v>
      </c>
      <c r="CC15">
        <v>572</v>
      </c>
      <c r="CD15">
        <v>216</v>
      </c>
      <c r="CE15" t="s">
        <v>1718</v>
      </c>
      <c r="CH15" t="s">
        <v>1716</v>
      </c>
      <c r="CI15" t="s">
        <v>6</v>
      </c>
      <c r="CJ15" t="s">
        <v>1719</v>
      </c>
      <c r="CK15">
        <v>0.3</v>
      </c>
      <c r="CL15">
        <f>tblService[[#This Row],[Leverantör 1]]+0.05</f>
        <v>0.35</v>
      </c>
      <c r="CM15">
        <f>tblService[[#This Row],[Leverantör 1]]+0.07</f>
        <v>0.37</v>
      </c>
      <c r="CN15" t="e">
        <f>ServiceStart&amp;tblService[[#This Row],[Service]]&amp;tblService[[#This Row],[Column1]]</f>
        <v>#NAME?</v>
      </c>
    </row>
    <row r="16" spans="3:92" x14ac:dyDescent="0.35">
      <c r="C16">
        <v>6</v>
      </c>
      <c r="D16" t="s">
        <v>1697</v>
      </c>
      <c r="F16">
        <v>6</v>
      </c>
      <c r="O16" t="s">
        <v>298</v>
      </c>
      <c r="S16" t="s">
        <v>15</v>
      </c>
      <c r="AE16" t="s">
        <v>304</v>
      </c>
      <c r="AI16" t="s">
        <v>876</v>
      </c>
      <c r="AM16" t="s">
        <v>732</v>
      </c>
      <c r="AQ16" t="s">
        <v>732</v>
      </c>
      <c r="BR16" t="s">
        <v>1716</v>
      </c>
      <c r="BS16" t="s">
        <v>15</v>
      </c>
      <c r="BT16">
        <v>202</v>
      </c>
      <c r="BU16">
        <v>262</v>
      </c>
      <c r="BV16">
        <v>237</v>
      </c>
      <c r="BW16" t="str">
        <f>tblTillbehör[[#This Row],[Kategori]]&amp;tblTillbehör[[#This Row],[Tillbehör]]</f>
        <v>2. MFP, Svartvit A4, A3Extra tonersats</v>
      </c>
      <c r="BZ16" t="s">
        <v>1716</v>
      </c>
      <c r="CA16" t="s">
        <v>59</v>
      </c>
      <c r="CB16">
        <v>495</v>
      </c>
      <c r="CC16">
        <v>485</v>
      </c>
      <c r="CD16">
        <v>287</v>
      </c>
      <c r="CE16" t="s">
        <v>1720</v>
      </c>
      <c r="CH16" t="s">
        <v>1716</v>
      </c>
      <c r="CI16" t="s">
        <v>1713</v>
      </c>
      <c r="CJ16" t="s">
        <v>1712</v>
      </c>
      <c r="CK16">
        <v>0.2</v>
      </c>
      <c r="CL16">
        <f>tblService[[#This Row],[Leverantör 1]]+0.05</f>
        <v>0.25</v>
      </c>
      <c r="CM16">
        <f>tblService[[#This Row],[Leverantör 1]]+0.07</f>
        <v>0.27</v>
      </c>
      <c r="CN16" t="e">
        <f>ServiceStart&amp;tblService[[#This Row],[Service]]&amp;tblService[[#This Row],[Column1]]</f>
        <v>#NAME?</v>
      </c>
    </row>
    <row r="17" spans="3:92" x14ac:dyDescent="0.35">
      <c r="C17">
        <v>7</v>
      </c>
      <c r="D17" t="s">
        <v>1698</v>
      </c>
      <c r="F17">
        <v>7</v>
      </c>
      <c r="O17" t="s">
        <v>304</v>
      </c>
      <c r="S17" t="s">
        <v>320</v>
      </c>
      <c r="AE17" t="s">
        <v>727</v>
      </c>
      <c r="AI17" t="s">
        <v>727</v>
      </c>
      <c r="AM17" t="s">
        <v>320</v>
      </c>
      <c r="AQ17" t="s">
        <v>320</v>
      </c>
      <c r="BR17" t="s">
        <v>1716</v>
      </c>
      <c r="BS17" t="s">
        <v>1721</v>
      </c>
      <c r="BT17">
        <v>55</v>
      </c>
      <c r="BU17">
        <v>127</v>
      </c>
      <c r="BV17">
        <v>192</v>
      </c>
      <c r="BW17" t="str">
        <f>tblTillbehör[[#This Row],[Kategori]]&amp;tblTillbehör[[#This Row],[Tillbehör]]</f>
        <v>2. MFP, Svartvit A4, A3Funktion för att koppla upp MFP mot ett andra nätverk</v>
      </c>
      <c r="BZ17" t="s">
        <v>1722</v>
      </c>
      <c r="CA17" t="s">
        <v>55</v>
      </c>
      <c r="CB17">
        <v>757</v>
      </c>
      <c r="CC17">
        <v>371</v>
      </c>
      <c r="CD17">
        <v>554</v>
      </c>
      <c r="CE17" t="s">
        <v>1723</v>
      </c>
      <c r="CH17" t="s">
        <v>1716</v>
      </c>
      <c r="CI17" t="s">
        <v>1713</v>
      </c>
      <c r="CJ17" t="s">
        <v>1719</v>
      </c>
      <c r="CK17">
        <v>0.3</v>
      </c>
      <c r="CL17">
        <f>tblService[[#This Row],[Leverantör 1]]+0.05</f>
        <v>0.35</v>
      </c>
      <c r="CM17">
        <f>tblService[[#This Row],[Leverantör 1]]+0.07</f>
        <v>0.37</v>
      </c>
      <c r="CN17" t="e">
        <f>ServiceStart&amp;tblService[[#This Row],[Service]]&amp;tblService[[#This Row],[Column1]]</f>
        <v>#NAME?</v>
      </c>
    </row>
    <row r="18" spans="3:92" x14ac:dyDescent="0.35">
      <c r="C18">
        <v>8</v>
      </c>
      <c r="D18" t="s">
        <v>1699</v>
      </c>
      <c r="F18">
        <v>8</v>
      </c>
      <c r="O18" t="s">
        <v>310</v>
      </c>
      <c r="AE18" t="s">
        <v>732</v>
      </c>
      <c r="AI18" t="s">
        <v>732</v>
      </c>
      <c r="BR18" t="s">
        <v>1716</v>
      </c>
      <c r="BS18" t="s">
        <v>281</v>
      </c>
      <c r="BT18">
        <v>283</v>
      </c>
      <c r="BU18">
        <v>72</v>
      </c>
      <c r="BV18">
        <v>120</v>
      </c>
      <c r="BW18" t="str">
        <f>tblTillbehör[[#This Row],[Kategori]]&amp;tblTillbehör[[#This Row],[Tillbehör]]</f>
        <v>2. MFP, Svartvit A4, A3Hålslagning fyra hål</v>
      </c>
      <c r="BZ18" t="s">
        <v>1722</v>
      </c>
      <c r="CA18" t="s">
        <v>57</v>
      </c>
      <c r="CB18">
        <v>808</v>
      </c>
      <c r="CC18">
        <v>476</v>
      </c>
      <c r="CD18">
        <v>438</v>
      </c>
      <c r="CE18" t="s">
        <v>1724</v>
      </c>
      <c r="CH18" t="s">
        <v>1716</v>
      </c>
      <c r="CI18" t="s">
        <v>9</v>
      </c>
      <c r="CJ18" t="s">
        <v>1712</v>
      </c>
      <c r="CK18">
        <v>0.2</v>
      </c>
      <c r="CL18">
        <f>tblService[[#This Row],[Leverantör 1]]+0.05</f>
        <v>0.25</v>
      </c>
      <c r="CM18">
        <f>tblService[[#This Row],[Leverantör 1]]+0.07</f>
        <v>0.27</v>
      </c>
      <c r="CN18" t="e">
        <f>ServiceStart&amp;tblService[[#This Row],[Service]]&amp;tblService[[#This Row],[Column1]]</f>
        <v>#NAME?</v>
      </c>
    </row>
    <row r="19" spans="3:92" x14ac:dyDescent="0.35">
      <c r="C19">
        <v>9</v>
      </c>
      <c r="D19" t="s">
        <v>1700</v>
      </c>
      <c r="F19">
        <v>9</v>
      </c>
      <c r="O19" t="s">
        <v>15</v>
      </c>
      <c r="AE19" t="s">
        <v>320</v>
      </c>
      <c r="AI19" t="s">
        <v>320</v>
      </c>
      <c r="BR19" t="s">
        <v>1716</v>
      </c>
      <c r="BS19" t="s">
        <v>292</v>
      </c>
      <c r="BT19">
        <v>181</v>
      </c>
      <c r="BU19">
        <v>124</v>
      </c>
      <c r="BV19">
        <v>205</v>
      </c>
      <c r="BW19" t="str">
        <f>tblTillbehör[[#This Row],[Kategori]]&amp;tblTillbehör[[#This Row],[Tillbehör]]</f>
        <v>2. MFP, Svartvit A4, A3Postscript-modul</v>
      </c>
      <c r="BZ19" t="s">
        <v>1722</v>
      </c>
      <c r="CA19" t="s">
        <v>59</v>
      </c>
      <c r="CB19">
        <v>897</v>
      </c>
      <c r="CC19">
        <v>536</v>
      </c>
      <c r="CD19">
        <v>355</v>
      </c>
      <c r="CE19" t="s">
        <v>1725</v>
      </c>
      <c r="CH19" t="s">
        <v>1716</v>
      </c>
      <c r="CI19" t="s">
        <v>9</v>
      </c>
      <c r="CJ19" t="s">
        <v>1719</v>
      </c>
      <c r="CK19">
        <v>0.3</v>
      </c>
      <c r="CL19">
        <f>tblService[[#This Row],[Leverantör 1]]+0.05</f>
        <v>0.35</v>
      </c>
      <c r="CM19">
        <f>tblService[[#This Row],[Leverantör 1]]+0.07</f>
        <v>0.37</v>
      </c>
      <c r="CN19" t="e">
        <f>ServiceStart&amp;tblService[[#This Row],[Service]]&amp;tblService[[#This Row],[Column1]]</f>
        <v>#NAME?</v>
      </c>
    </row>
    <row r="20" spans="3:92" x14ac:dyDescent="0.35">
      <c r="C20">
        <v>10</v>
      </c>
      <c r="D20" t="s">
        <v>1701</v>
      </c>
      <c r="F20">
        <v>10</v>
      </c>
      <c r="O20" t="s">
        <v>320</v>
      </c>
      <c r="BR20" t="s">
        <v>1716</v>
      </c>
      <c r="BS20" t="s">
        <v>310</v>
      </c>
      <c r="BT20">
        <v>256</v>
      </c>
      <c r="BU20">
        <v>291</v>
      </c>
      <c r="BV20">
        <v>104</v>
      </c>
      <c r="BW20" t="str">
        <f>tblTillbehör[[#This Row],[Kategori]]&amp;tblTillbehör[[#This Row],[Tillbehör]]</f>
        <v>2. MFP, Svartvit A4, A3Stor hisskassett/sidohängd kassett</v>
      </c>
      <c r="BZ20" t="s">
        <v>1726</v>
      </c>
      <c r="CA20" t="s">
        <v>55</v>
      </c>
      <c r="CB20">
        <v>603</v>
      </c>
      <c r="CC20">
        <v>849</v>
      </c>
      <c r="CD20">
        <v>971</v>
      </c>
      <c r="CE20" t="s">
        <v>1727</v>
      </c>
      <c r="CH20" t="s">
        <v>1722</v>
      </c>
      <c r="CI20" t="s">
        <v>6</v>
      </c>
      <c r="CJ20" t="s">
        <v>1712</v>
      </c>
      <c r="CK20">
        <v>0.2</v>
      </c>
      <c r="CL20">
        <f>tblService[[#This Row],[Leverantör 1]]+0.05</f>
        <v>0.25</v>
      </c>
      <c r="CM20">
        <f>tblService[[#This Row],[Leverantör 1]]+0.07</f>
        <v>0.27</v>
      </c>
      <c r="CN20" t="e">
        <f>ServiceStart&amp;tblService[[#This Row],[Service]]&amp;tblService[[#This Row],[Column1]]</f>
        <v>#NAME?</v>
      </c>
    </row>
    <row r="21" spans="3:92" x14ac:dyDescent="0.35">
      <c r="C21">
        <v>11</v>
      </c>
      <c r="D21" t="s">
        <v>1702</v>
      </c>
      <c r="F21">
        <v>11</v>
      </c>
      <c r="BR21" t="s">
        <v>1722</v>
      </c>
      <c r="BS21" t="s">
        <v>190</v>
      </c>
      <c r="BT21">
        <v>129</v>
      </c>
      <c r="BU21">
        <v>167</v>
      </c>
      <c r="BV21">
        <v>58</v>
      </c>
      <c r="BW21" t="str">
        <f>tblTillbehör[[#This Row],[Kategori]]&amp;tblTillbehör[[#This Row],[Tillbehör]]</f>
        <v>3. MFP, Färg A4Bord/stativ</v>
      </c>
      <c r="BZ21" t="s">
        <v>1726</v>
      </c>
      <c r="CA21" t="s">
        <v>57</v>
      </c>
      <c r="CB21">
        <v>572</v>
      </c>
      <c r="CC21">
        <v>694</v>
      </c>
      <c r="CD21">
        <v>254</v>
      </c>
      <c r="CE21" t="s">
        <v>1728</v>
      </c>
      <c r="CH21" t="s">
        <v>1722</v>
      </c>
      <c r="CI21" t="s">
        <v>6</v>
      </c>
      <c r="CJ21" t="s">
        <v>1729</v>
      </c>
      <c r="CK21">
        <v>0.5</v>
      </c>
      <c r="CL21">
        <f>tblService[[#This Row],[Leverantör 1]]+0.05</f>
        <v>0.55000000000000004</v>
      </c>
      <c r="CM21">
        <f>tblService[[#This Row],[Leverantör 1]]+0.07</f>
        <v>0.57000000000000006</v>
      </c>
      <c r="CN21" t="e">
        <f>ServiceStart&amp;tblService[[#This Row],[Service]]&amp;tblService[[#This Row],[Column1]]</f>
        <v>#NAME?</v>
      </c>
    </row>
    <row r="22" spans="3:92" x14ac:dyDescent="0.35">
      <c r="C22">
        <v>12</v>
      </c>
      <c r="D22" t="s">
        <v>1703</v>
      </c>
      <c r="F22">
        <v>12</v>
      </c>
      <c r="BR22" t="s">
        <v>1722</v>
      </c>
      <c r="BS22" t="s">
        <v>298</v>
      </c>
      <c r="BT22">
        <v>188</v>
      </c>
      <c r="BU22">
        <v>200</v>
      </c>
      <c r="BV22">
        <v>298</v>
      </c>
      <c r="BW22" t="str">
        <f>tblTillbehör[[#This Row],[Kategori]]&amp;tblTillbehör[[#This Row],[Tillbehör]]</f>
        <v>3. MFP, Färg A4En extra papperskassett</v>
      </c>
      <c r="BZ22" t="s">
        <v>1726</v>
      </c>
      <c r="CA22" t="s">
        <v>59</v>
      </c>
      <c r="CB22">
        <v>320</v>
      </c>
      <c r="CC22">
        <v>344</v>
      </c>
      <c r="CD22">
        <v>655</v>
      </c>
      <c r="CE22" t="s">
        <v>1730</v>
      </c>
      <c r="CH22" t="s">
        <v>1722</v>
      </c>
      <c r="CI22" t="s">
        <v>1713</v>
      </c>
      <c r="CJ22" t="s">
        <v>1712</v>
      </c>
      <c r="CK22">
        <v>0.2</v>
      </c>
      <c r="CL22">
        <f>tblService[[#This Row],[Leverantör 1]]+0.05</f>
        <v>0.25</v>
      </c>
      <c r="CM22">
        <f>tblService[[#This Row],[Leverantör 1]]+0.07</f>
        <v>0.27</v>
      </c>
      <c r="CN22" t="e">
        <f>ServiceStart&amp;tblService[[#This Row],[Service]]&amp;tblService[[#This Row],[Column1]]</f>
        <v>#NAME?</v>
      </c>
    </row>
    <row r="23" spans="3:92" x14ac:dyDescent="0.35">
      <c r="C23">
        <v>13</v>
      </c>
      <c r="D23" t="s">
        <v>1731</v>
      </c>
      <c r="BR23" t="s">
        <v>1722</v>
      </c>
      <c r="BS23" t="s">
        <v>15</v>
      </c>
      <c r="BT23">
        <v>94</v>
      </c>
      <c r="BU23">
        <v>192</v>
      </c>
      <c r="BV23">
        <v>121</v>
      </c>
      <c r="BW23" t="str">
        <f>tblTillbehör[[#This Row],[Kategori]]&amp;tblTillbehör[[#This Row],[Tillbehör]]</f>
        <v>3. MFP, Färg A4Extra tonersats</v>
      </c>
      <c r="CH23" t="s">
        <v>1722</v>
      </c>
      <c r="CI23" t="s">
        <v>1713</v>
      </c>
      <c r="CJ23" t="s">
        <v>1729</v>
      </c>
      <c r="CK23">
        <v>0.5</v>
      </c>
      <c r="CL23">
        <f>tblService[[#This Row],[Leverantör 1]]+0.05</f>
        <v>0.55000000000000004</v>
      </c>
      <c r="CM23">
        <f>tblService[[#This Row],[Leverantör 1]]+0.07</f>
        <v>0.57000000000000006</v>
      </c>
      <c r="CN23" t="e">
        <f>ServiceStart&amp;tblService[[#This Row],[Service]]&amp;tblService[[#This Row],[Column1]]</f>
        <v>#NAME?</v>
      </c>
    </row>
    <row r="24" spans="3:92" x14ac:dyDescent="0.35">
      <c r="C24">
        <v>14</v>
      </c>
      <c r="D24" t="s">
        <v>1732</v>
      </c>
      <c r="BR24" t="s">
        <v>1726</v>
      </c>
      <c r="BS24" t="s">
        <v>270</v>
      </c>
      <c r="BT24">
        <v>116</v>
      </c>
      <c r="BU24">
        <v>164</v>
      </c>
      <c r="BV24">
        <v>132</v>
      </c>
      <c r="BW24" t="str">
        <f>tblTillbehör[[#This Row],[Kategori]]&amp;tblTillbehör[[#This Row],[Tillbehör]]</f>
        <v xml:space="preserve">4. MFP, Färg A4, A3Efterbehandlare med falsning och rygghäftning </v>
      </c>
      <c r="CH24" t="s">
        <v>1722</v>
      </c>
      <c r="CI24" t="s">
        <v>9</v>
      </c>
      <c r="CJ24" t="s">
        <v>1712</v>
      </c>
      <c r="CK24">
        <v>0.2</v>
      </c>
      <c r="CL24">
        <f>tblService[[#This Row],[Leverantör 1]]+0.05</f>
        <v>0.25</v>
      </c>
      <c r="CM24">
        <f>tblService[[#This Row],[Leverantör 1]]+0.07</f>
        <v>0.27</v>
      </c>
      <c r="CN24" t="e">
        <f>ServiceStart&amp;tblService[[#This Row],[Service]]&amp;tblService[[#This Row],[Column1]]</f>
        <v>#NAME?</v>
      </c>
    </row>
    <row r="25" spans="3:92" x14ac:dyDescent="0.35">
      <c r="BR25" t="s">
        <v>1726</v>
      </c>
      <c r="BS25" t="s">
        <v>298</v>
      </c>
      <c r="BT25">
        <v>175</v>
      </c>
      <c r="BU25">
        <v>268</v>
      </c>
      <c r="BV25">
        <v>127</v>
      </c>
      <c r="BW25" t="str">
        <f>tblTillbehör[[#This Row],[Kategori]]&amp;tblTillbehör[[#This Row],[Tillbehör]]</f>
        <v>4. MFP, Färg A4, A3En extra papperskassett</v>
      </c>
      <c r="CH25" t="s">
        <v>1722</v>
      </c>
      <c r="CI25" t="s">
        <v>9</v>
      </c>
      <c r="CJ25" t="s">
        <v>1729</v>
      </c>
      <c r="CK25">
        <v>0.5</v>
      </c>
      <c r="CL25">
        <f>tblService[[#This Row],[Leverantör 1]]+0.05</f>
        <v>0.55000000000000004</v>
      </c>
      <c r="CM25">
        <f>tblService[[#This Row],[Leverantör 1]]+0.07</f>
        <v>0.57000000000000006</v>
      </c>
      <c r="CN25" t="e">
        <f>ServiceStart&amp;tblService[[#This Row],[Service]]&amp;tblService[[#This Row],[Column1]]</f>
        <v>#NAME?</v>
      </c>
    </row>
    <row r="26" spans="3:92" x14ac:dyDescent="0.35">
      <c r="BR26" t="s">
        <v>1726</v>
      </c>
      <c r="BS26" t="s">
        <v>15</v>
      </c>
      <c r="BT26">
        <v>166</v>
      </c>
      <c r="BU26">
        <v>54</v>
      </c>
      <c r="BV26">
        <v>103</v>
      </c>
      <c r="BW26" t="str">
        <f>tblTillbehör[[#This Row],[Kategori]]&amp;tblTillbehör[[#This Row],[Tillbehör]]</f>
        <v>4. MFP, Färg A4, A3Extra tonersats</v>
      </c>
      <c r="CH26" t="s">
        <v>1726</v>
      </c>
      <c r="CI26" t="s">
        <v>6</v>
      </c>
      <c r="CJ26" t="s">
        <v>1712</v>
      </c>
      <c r="CK26">
        <v>0.2</v>
      </c>
      <c r="CL26">
        <f>tblService[[#This Row],[Leverantör 1]]+0.05</f>
        <v>0.25</v>
      </c>
      <c r="CM26">
        <f>tblService[[#This Row],[Leverantör 1]]+0.07</f>
        <v>0.27</v>
      </c>
      <c r="CN26" t="e">
        <f>ServiceStart&amp;tblService[[#This Row],[Service]]&amp;tblService[[#This Row],[Column1]]</f>
        <v>#NAME?</v>
      </c>
    </row>
    <row r="27" spans="3:92" x14ac:dyDescent="0.35">
      <c r="BR27" t="s">
        <v>1726</v>
      </c>
      <c r="BS27" t="s">
        <v>1721</v>
      </c>
      <c r="BT27">
        <v>286</v>
      </c>
      <c r="BU27">
        <v>213</v>
      </c>
      <c r="BV27">
        <v>230</v>
      </c>
      <c r="BW27" t="str">
        <f>tblTillbehör[[#This Row],[Kategori]]&amp;tblTillbehör[[#This Row],[Tillbehör]]</f>
        <v>4. MFP, Färg A4, A3Funktion för att koppla upp MFP mot ett andra nätverk</v>
      </c>
      <c r="CH27" t="s">
        <v>1726</v>
      </c>
      <c r="CI27" t="s">
        <v>6</v>
      </c>
      <c r="CJ27" t="s">
        <v>1729</v>
      </c>
      <c r="CK27">
        <v>0.5</v>
      </c>
      <c r="CL27">
        <f>tblService[[#This Row],[Leverantör 1]]+0.05</f>
        <v>0.55000000000000004</v>
      </c>
      <c r="CM27">
        <f>tblService[[#This Row],[Leverantör 1]]+0.07</f>
        <v>0.57000000000000006</v>
      </c>
      <c r="CN27" t="e">
        <f>ServiceStart&amp;tblService[[#This Row],[Service]]&amp;tblService[[#This Row],[Column1]]</f>
        <v>#NAME?</v>
      </c>
    </row>
    <row r="28" spans="3:92" x14ac:dyDescent="0.35">
      <c r="BR28" t="s">
        <v>1726</v>
      </c>
      <c r="BS28" t="s">
        <v>281</v>
      </c>
      <c r="BT28">
        <v>298</v>
      </c>
      <c r="BU28">
        <v>279</v>
      </c>
      <c r="BV28">
        <v>267</v>
      </c>
      <c r="BW28" t="str">
        <f>tblTillbehör[[#This Row],[Kategori]]&amp;tblTillbehör[[#This Row],[Tillbehör]]</f>
        <v>4. MFP, Färg A4, A3Hålslagning fyra hål</v>
      </c>
      <c r="CH28" t="s">
        <v>1726</v>
      </c>
      <c r="CI28" t="s">
        <v>6</v>
      </c>
      <c r="CJ28" t="s">
        <v>1719</v>
      </c>
      <c r="CK28">
        <v>0.3</v>
      </c>
      <c r="CL28">
        <f>tblService[[#This Row],[Leverantör 1]]+0.05</f>
        <v>0.35</v>
      </c>
      <c r="CM28">
        <f>tblService[[#This Row],[Leverantör 1]]+0.07</f>
        <v>0.37</v>
      </c>
      <c r="CN28" t="e">
        <f>ServiceStart&amp;tblService[[#This Row],[Service]]&amp;tblService[[#This Row],[Column1]]</f>
        <v>#NAME?</v>
      </c>
    </row>
    <row r="29" spans="3:92" x14ac:dyDescent="0.35">
      <c r="BR29" t="s">
        <v>1726</v>
      </c>
      <c r="BS29" t="s">
        <v>292</v>
      </c>
      <c r="BT29">
        <v>137</v>
      </c>
      <c r="BU29">
        <v>129</v>
      </c>
      <c r="BV29">
        <v>265</v>
      </c>
      <c r="BW29" t="str">
        <f>tblTillbehör[[#This Row],[Kategori]]&amp;tblTillbehör[[#This Row],[Tillbehör]]</f>
        <v>4. MFP, Färg A4, A3Postscript-modul</v>
      </c>
      <c r="CH29" t="s">
        <v>1726</v>
      </c>
      <c r="CI29" t="s">
        <v>6</v>
      </c>
      <c r="CJ29" t="s">
        <v>1733</v>
      </c>
      <c r="CK29">
        <v>0.6</v>
      </c>
      <c r="CL29">
        <f>tblService[[#This Row],[Leverantör 1]]+0.05</f>
        <v>0.65</v>
      </c>
      <c r="CM29">
        <f>tblService[[#This Row],[Leverantör 1]]+0.07</f>
        <v>0.66999999999999993</v>
      </c>
      <c r="CN29" t="e">
        <f>ServiceStart&amp;tblService[[#This Row],[Service]]&amp;tblService[[#This Row],[Column1]]</f>
        <v>#NAME?</v>
      </c>
    </row>
    <row r="30" spans="3:92" x14ac:dyDescent="0.35">
      <c r="BR30" t="s">
        <v>1726</v>
      </c>
      <c r="BS30" t="s">
        <v>310</v>
      </c>
      <c r="BT30">
        <v>58</v>
      </c>
      <c r="BU30">
        <v>52</v>
      </c>
      <c r="BV30">
        <v>296</v>
      </c>
      <c r="BW30" t="str">
        <f>tblTillbehör[[#This Row],[Kategori]]&amp;tblTillbehör[[#This Row],[Tillbehör]]</f>
        <v>4. MFP, Färg A4, A3Stor hisskassett/sidohängd kassett</v>
      </c>
      <c r="CH30" t="s">
        <v>1726</v>
      </c>
      <c r="CI30" t="s">
        <v>1713</v>
      </c>
      <c r="CJ30" t="s">
        <v>1712</v>
      </c>
      <c r="CK30">
        <v>0.2</v>
      </c>
      <c r="CL30">
        <f>tblService[[#This Row],[Leverantör 1]]+0.05</f>
        <v>0.25</v>
      </c>
      <c r="CM30">
        <f>tblService[[#This Row],[Leverantör 1]]+0.07</f>
        <v>0.27</v>
      </c>
      <c r="CN30" t="e">
        <f>ServiceStart&amp;tblService[[#This Row],[Service]]&amp;tblService[[#This Row],[Column1]]</f>
        <v>#NAME?</v>
      </c>
    </row>
    <row r="31" spans="3:92" x14ac:dyDescent="0.35">
      <c r="BR31" t="s">
        <v>1734</v>
      </c>
      <c r="BS31" t="s">
        <v>1224</v>
      </c>
      <c r="BT31">
        <v>160</v>
      </c>
      <c r="BU31">
        <v>284</v>
      </c>
      <c r="BV31">
        <v>64</v>
      </c>
      <c r="BW31" t="str">
        <f>tblTillbehör[[#This Row],[Kategori]]&amp;tblTillbehör[[#This Row],[Tillbehör]]</f>
        <v>5. Skrivare, Svartvit A4Duplexenhet</v>
      </c>
      <c r="CH31" t="s">
        <v>1726</v>
      </c>
      <c r="CI31" t="s">
        <v>1713</v>
      </c>
      <c r="CJ31" t="s">
        <v>1729</v>
      </c>
      <c r="CK31">
        <v>0.5</v>
      </c>
      <c r="CL31">
        <f>tblService[[#This Row],[Leverantör 1]]+0.05</f>
        <v>0.55000000000000004</v>
      </c>
      <c r="CM31">
        <f>tblService[[#This Row],[Leverantör 1]]+0.07</f>
        <v>0.57000000000000006</v>
      </c>
      <c r="CN31" t="e">
        <f>ServiceStart&amp;tblService[[#This Row],[Service]]&amp;tblService[[#This Row],[Column1]]</f>
        <v>#NAME?</v>
      </c>
    </row>
    <row r="32" spans="3:92" x14ac:dyDescent="0.35">
      <c r="BR32" t="s">
        <v>1734</v>
      </c>
      <c r="BS32" t="s">
        <v>1229</v>
      </c>
      <c r="BT32">
        <v>189</v>
      </c>
      <c r="BU32">
        <v>259</v>
      </c>
      <c r="BV32">
        <v>266</v>
      </c>
      <c r="BW32" t="str">
        <f>tblTillbehör[[#This Row],[Kategori]]&amp;tblTillbehör[[#This Row],[Tillbehör]]</f>
        <v>5. Skrivare, Svartvit A4Extra papperskapacitet på 200 ark</v>
      </c>
      <c r="CH32" t="s">
        <v>1726</v>
      </c>
      <c r="CI32" t="s">
        <v>1713</v>
      </c>
      <c r="CJ32" t="s">
        <v>1719</v>
      </c>
      <c r="CK32">
        <v>0.3</v>
      </c>
      <c r="CL32">
        <f>tblService[[#This Row],[Leverantör 1]]+0.05</f>
        <v>0.35</v>
      </c>
      <c r="CM32">
        <f>tblService[[#This Row],[Leverantör 1]]+0.07</f>
        <v>0.37</v>
      </c>
      <c r="CN32" t="e">
        <f>ServiceStart&amp;tblService[[#This Row],[Service]]&amp;tblService[[#This Row],[Column1]]</f>
        <v>#NAME?</v>
      </c>
    </row>
    <row r="33" spans="70:92" x14ac:dyDescent="0.35">
      <c r="BR33" t="s">
        <v>1734</v>
      </c>
      <c r="BS33" t="s">
        <v>1277</v>
      </c>
      <c r="BT33">
        <v>296</v>
      </c>
      <c r="BU33">
        <v>143</v>
      </c>
      <c r="BV33">
        <v>166</v>
      </c>
      <c r="BW33" t="str">
        <f>tblTillbehör[[#This Row],[Kategori]]&amp;tblTillbehör[[#This Row],[Tillbehör]]</f>
        <v>5. Skrivare, Svartvit A4Extra papperskapacitet på 500 ark</v>
      </c>
      <c r="CH33" t="s">
        <v>1726</v>
      </c>
      <c r="CI33" t="s">
        <v>1713</v>
      </c>
      <c r="CJ33" t="s">
        <v>1733</v>
      </c>
      <c r="CK33">
        <v>0.6</v>
      </c>
      <c r="CL33">
        <f>tblService[[#This Row],[Leverantör 1]]+0.05</f>
        <v>0.65</v>
      </c>
      <c r="CM33">
        <f>tblService[[#This Row],[Leverantör 1]]+0.07</f>
        <v>0.66999999999999993</v>
      </c>
      <c r="CN33" t="e">
        <f>ServiceStart&amp;tblService[[#This Row],[Service]]&amp;tblService[[#This Row],[Column1]]</f>
        <v>#NAME?</v>
      </c>
    </row>
    <row r="34" spans="70:92" x14ac:dyDescent="0.35">
      <c r="BR34" t="s">
        <v>1734</v>
      </c>
      <c r="BS34" t="s">
        <v>15</v>
      </c>
      <c r="BT34">
        <v>297</v>
      </c>
      <c r="BU34">
        <v>75</v>
      </c>
      <c r="BV34">
        <v>164</v>
      </c>
      <c r="BW34" t="str">
        <f>tblTillbehör[[#This Row],[Kategori]]&amp;tblTillbehör[[#This Row],[Tillbehör]]</f>
        <v>5. Skrivare, Svartvit A4Extra tonersats</v>
      </c>
      <c r="CH34" t="s">
        <v>1726</v>
      </c>
      <c r="CI34" t="s">
        <v>9</v>
      </c>
      <c r="CJ34" t="s">
        <v>1712</v>
      </c>
      <c r="CK34">
        <v>0.2</v>
      </c>
      <c r="CL34">
        <f>tblService[[#This Row],[Leverantör 1]]+0.05</f>
        <v>0.25</v>
      </c>
      <c r="CM34">
        <f>tblService[[#This Row],[Leverantör 1]]+0.07</f>
        <v>0.27</v>
      </c>
      <c r="CN34" t="e">
        <f>ServiceStart&amp;tblService[[#This Row],[Service]]&amp;tblService[[#This Row],[Column1]]</f>
        <v>#NAME?</v>
      </c>
    </row>
    <row r="35" spans="70:92" x14ac:dyDescent="0.35">
      <c r="BR35" t="s">
        <v>1735</v>
      </c>
      <c r="BS35" t="s">
        <v>1333</v>
      </c>
      <c r="BT35">
        <v>293</v>
      </c>
      <c r="BU35">
        <v>144</v>
      </c>
      <c r="BV35">
        <v>101</v>
      </c>
      <c r="BW35" t="str">
        <f>tblTillbehör[[#This Row],[Kategori]]&amp;tblTillbehör[[#This Row],[Tillbehör]]</f>
        <v xml:space="preserve">6. Skrivare, Färg A4Duplexenhet </v>
      </c>
      <c r="CH35" t="s">
        <v>1726</v>
      </c>
      <c r="CI35" t="s">
        <v>9</v>
      </c>
      <c r="CJ35" t="s">
        <v>1729</v>
      </c>
      <c r="CK35">
        <v>0.5</v>
      </c>
      <c r="CL35">
        <f>tblService[[#This Row],[Leverantör 1]]+0.05</f>
        <v>0.55000000000000004</v>
      </c>
      <c r="CM35">
        <f>tblService[[#This Row],[Leverantör 1]]+0.07</f>
        <v>0.57000000000000006</v>
      </c>
      <c r="CN35" t="e">
        <f>ServiceStart&amp;tblService[[#This Row],[Service]]&amp;tblService[[#This Row],[Column1]]</f>
        <v>#NAME?</v>
      </c>
    </row>
    <row r="36" spans="70:92" x14ac:dyDescent="0.35">
      <c r="BR36" t="s">
        <v>1735</v>
      </c>
      <c r="BS36" t="s">
        <v>1229</v>
      </c>
      <c r="BT36">
        <v>212</v>
      </c>
      <c r="BU36">
        <v>290</v>
      </c>
      <c r="BV36">
        <v>199</v>
      </c>
      <c r="BW36" t="str">
        <f>tblTillbehör[[#This Row],[Kategori]]&amp;tblTillbehör[[#This Row],[Tillbehör]]</f>
        <v>6. Skrivare, Färg A4Extra papperskapacitet på 200 ark</v>
      </c>
      <c r="CH36" t="s">
        <v>1726</v>
      </c>
      <c r="CI36" t="s">
        <v>9</v>
      </c>
      <c r="CJ36" t="s">
        <v>1719</v>
      </c>
      <c r="CK36">
        <v>0.3</v>
      </c>
      <c r="CL36">
        <f>tblService[[#This Row],[Leverantör 1]]+0.05</f>
        <v>0.35</v>
      </c>
      <c r="CM36">
        <f>tblService[[#This Row],[Leverantör 1]]+0.07</f>
        <v>0.37</v>
      </c>
      <c r="CN36" t="e">
        <f>ServiceStart&amp;tblService[[#This Row],[Service]]&amp;tblService[[#This Row],[Column1]]</f>
        <v>#NAME?</v>
      </c>
    </row>
    <row r="37" spans="70:92" x14ac:dyDescent="0.35">
      <c r="BR37" t="s">
        <v>1735</v>
      </c>
      <c r="BS37" t="s">
        <v>1277</v>
      </c>
      <c r="BT37">
        <v>139</v>
      </c>
      <c r="BU37">
        <v>233</v>
      </c>
      <c r="BV37">
        <v>79</v>
      </c>
      <c r="BW37" t="str">
        <f>tblTillbehör[[#This Row],[Kategori]]&amp;tblTillbehör[[#This Row],[Tillbehör]]</f>
        <v>6. Skrivare, Färg A4Extra papperskapacitet på 500 ark</v>
      </c>
      <c r="CH37" t="s">
        <v>1726</v>
      </c>
      <c r="CI37" t="s">
        <v>9</v>
      </c>
      <c r="CJ37" t="s">
        <v>1733</v>
      </c>
      <c r="CK37">
        <v>0.6</v>
      </c>
      <c r="CL37">
        <f>tblService[[#This Row],[Leverantör 1]]+0.05</f>
        <v>0.65</v>
      </c>
      <c r="CM37">
        <f>tblService[[#This Row],[Leverantör 1]]+0.07</f>
        <v>0.66999999999999993</v>
      </c>
      <c r="CN37" t="e">
        <f>ServiceStart&amp;tblService[[#This Row],[Service]]&amp;tblService[[#This Row],[Column1]]</f>
        <v>#NAME?</v>
      </c>
    </row>
    <row r="38" spans="70:92" x14ac:dyDescent="0.35">
      <c r="BR38" t="s">
        <v>1735</v>
      </c>
      <c r="BS38" t="s">
        <v>15</v>
      </c>
      <c r="BT38">
        <v>97</v>
      </c>
      <c r="BU38">
        <v>123</v>
      </c>
      <c r="BV38">
        <v>252</v>
      </c>
      <c r="BW38" t="str">
        <f>tblTillbehör[[#This Row],[Kategori]]&amp;tblTillbehör[[#This Row],[Tillbehör]]</f>
        <v>6. Skrivare, Färg A4Extra tonersats</v>
      </c>
      <c r="CH38" t="s">
        <v>1734</v>
      </c>
      <c r="CI38" t="s">
        <v>6</v>
      </c>
      <c r="CJ38" t="s">
        <v>1712</v>
      </c>
      <c r="CK38">
        <v>0.2</v>
      </c>
      <c r="CL38">
        <f>tblService[[#This Row],[Leverantör 1]]+0.05</f>
        <v>0.25</v>
      </c>
      <c r="CM38">
        <f>tblService[[#This Row],[Leverantör 1]]+0.07</f>
        <v>0.27</v>
      </c>
      <c r="CN38" t="e">
        <f>ServiceStart&amp;tblService[[#This Row],[Service]]&amp;tblService[[#This Row],[Column1]]</f>
        <v>#NAME?</v>
      </c>
    </row>
    <row r="39" spans="70:92" x14ac:dyDescent="0.35">
      <c r="CH39" t="s">
        <v>1734</v>
      </c>
      <c r="CI39" t="s">
        <v>1713</v>
      </c>
      <c r="CJ39" t="s">
        <v>1712</v>
      </c>
      <c r="CK39">
        <v>0.2</v>
      </c>
      <c r="CL39">
        <f>tblService[[#This Row],[Leverantör 1]]+0.05</f>
        <v>0.25</v>
      </c>
      <c r="CM39">
        <f>tblService[[#This Row],[Leverantör 1]]+0.07</f>
        <v>0.27</v>
      </c>
      <c r="CN39" t="e">
        <f>ServiceStart&amp;tblService[[#This Row],[Service]]&amp;tblService[[#This Row],[Column1]]</f>
        <v>#NAME?</v>
      </c>
    </row>
    <row r="40" spans="70:92" x14ac:dyDescent="0.35">
      <c r="CH40" t="s">
        <v>1734</v>
      </c>
      <c r="CI40" t="s">
        <v>9</v>
      </c>
      <c r="CJ40" t="s">
        <v>1712</v>
      </c>
      <c r="CK40">
        <v>0.2</v>
      </c>
      <c r="CL40">
        <f>tblService[[#This Row],[Leverantör 1]]+0.05</f>
        <v>0.25</v>
      </c>
      <c r="CM40">
        <f>tblService[[#This Row],[Leverantör 1]]+0.07</f>
        <v>0.27</v>
      </c>
      <c r="CN40" t="e">
        <f>ServiceStart&amp;tblService[[#This Row],[Service]]&amp;tblService[[#This Row],[Column1]]</f>
        <v>#NAME?</v>
      </c>
    </row>
    <row r="41" spans="70:92" x14ac:dyDescent="0.35">
      <c r="CH41" t="s">
        <v>1735</v>
      </c>
      <c r="CI41" t="s">
        <v>6</v>
      </c>
      <c r="CJ41" t="s">
        <v>1712</v>
      </c>
      <c r="CK41">
        <v>0.2</v>
      </c>
      <c r="CL41">
        <f>tblService[[#This Row],[Leverantör 1]]+0.05</f>
        <v>0.25</v>
      </c>
      <c r="CM41">
        <f>tblService[[#This Row],[Leverantör 1]]+0.07</f>
        <v>0.27</v>
      </c>
      <c r="CN41" t="e">
        <f>ServiceStart&amp;tblService[[#This Row],[Service]]&amp;tblService[[#This Row],[Column1]]</f>
        <v>#NAME?</v>
      </c>
    </row>
    <row r="42" spans="70:92" x14ac:dyDescent="0.35">
      <c r="CH42" t="s">
        <v>1735</v>
      </c>
      <c r="CI42" t="s">
        <v>6</v>
      </c>
      <c r="CJ42" t="s">
        <v>1729</v>
      </c>
      <c r="CK42">
        <v>0.5</v>
      </c>
      <c r="CL42">
        <f>tblService[[#This Row],[Leverantör 1]]+0.05</f>
        <v>0.55000000000000004</v>
      </c>
      <c r="CM42">
        <f>tblService[[#This Row],[Leverantör 1]]+0.07</f>
        <v>0.57000000000000006</v>
      </c>
      <c r="CN42" t="e">
        <f>ServiceStart&amp;tblService[[#This Row],[Service]]&amp;tblService[[#This Row],[Column1]]</f>
        <v>#NAME?</v>
      </c>
    </row>
    <row r="43" spans="70:92" x14ac:dyDescent="0.35">
      <c r="CH43" t="s">
        <v>1735</v>
      </c>
      <c r="CI43" t="s">
        <v>1713</v>
      </c>
      <c r="CJ43" t="s">
        <v>1712</v>
      </c>
      <c r="CK43">
        <v>0.2</v>
      </c>
      <c r="CL43">
        <f>tblService[[#This Row],[Leverantör 1]]+0.05</f>
        <v>0.25</v>
      </c>
      <c r="CM43">
        <f>tblService[[#This Row],[Leverantör 1]]+0.07</f>
        <v>0.27</v>
      </c>
      <c r="CN43" t="e">
        <f>ServiceStart&amp;tblService[[#This Row],[Service]]&amp;tblService[[#This Row],[Column1]]</f>
        <v>#NAME?</v>
      </c>
    </row>
    <row r="44" spans="70:92" x14ac:dyDescent="0.35">
      <c r="CH44" t="s">
        <v>1735</v>
      </c>
      <c r="CI44" t="s">
        <v>1713</v>
      </c>
      <c r="CJ44" t="s">
        <v>1729</v>
      </c>
      <c r="CK44">
        <v>0.5</v>
      </c>
      <c r="CL44">
        <f>tblService[[#This Row],[Leverantör 1]]+0.05</f>
        <v>0.55000000000000004</v>
      </c>
      <c r="CM44">
        <f>tblService[[#This Row],[Leverantör 1]]+0.07</f>
        <v>0.57000000000000006</v>
      </c>
      <c r="CN44" t="e">
        <f>ServiceStart&amp;tblService[[#This Row],[Service]]&amp;tblService[[#This Row],[Column1]]</f>
        <v>#NAME?</v>
      </c>
    </row>
    <row r="45" spans="70:92" x14ac:dyDescent="0.35">
      <c r="CH45" t="s">
        <v>1735</v>
      </c>
      <c r="CI45" t="s">
        <v>9</v>
      </c>
      <c r="CJ45" t="s">
        <v>1712</v>
      </c>
      <c r="CK45">
        <v>0.2</v>
      </c>
      <c r="CL45">
        <f>tblService[[#This Row],[Leverantör 1]]+0.05</f>
        <v>0.25</v>
      </c>
      <c r="CM45">
        <f>tblService[[#This Row],[Leverantör 1]]+0.07</f>
        <v>0.27</v>
      </c>
      <c r="CN45" t="e">
        <f>ServiceStart&amp;tblService[[#This Row],[Service]]&amp;tblService[[#This Row],[Column1]]</f>
        <v>#NAME?</v>
      </c>
    </row>
    <row r="46" spans="70:92" x14ac:dyDescent="0.35">
      <c r="CH46" t="s">
        <v>1735</v>
      </c>
      <c r="CI46" t="s">
        <v>9</v>
      </c>
      <c r="CJ46" t="s">
        <v>1729</v>
      </c>
      <c r="CK46">
        <v>0.5</v>
      </c>
      <c r="CL46">
        <f>tblService[[#This Row],[Leverantör 1]]+0.05</f>
        <v>0.55000000000000004</v>
      </c>
      <c r="CM46">
        <f>tblService[[#This Row],[Leverantör 1]]+0.07</f>
        <v>0.57000000000000006</v>
      </c>
      <c r="CN46" t="e">
        <f>ServiceStart&amp;tblService[[#This Row],[Service]]&amp;tblService[[#This Row],[Column1]]</f>
        <v>#NAME?</v>
      </c>
    </row>
  </sheetData>
  <mergeCells count="18">
    <mergeCell ref="AA9:AC9"/>
    <mergeCell ref="BC9:BE9"/>
    <mergeCell ref="BG9:BI9"/>
    <mergeCell ref="AE9:AG9"/>
    <mergeCell ref="AI9:AK9"/>
    <mergeCell ref="AM9:AO9"/>
    <mergeCell ref="AQ9:AS9"/>
    <mergeCell ref="AU9:AW9"/>
    <mergeCell ref="G9:I9"/>
    <mergeCell ref="K9:M9"/>
    <mergeCell ref="O9:Q9"/>
    <mergeCell ref="S9:U9"/>
    <mergeCell ref="W9:Y9"/>
    <mergeCell ref="AY9:BA9"/>
    <mergeCell ref="AM8:AS8"/>
    <mergeCell ref="BR8:BW8"/>
    <mergeCell ref="BZ8:CE8"/>
    <mergeCell ref="CH8:CN8"/>
  </mergeCells>
  <pageMargins left="0.7" right="0.7" top="0.75" bottom="0.75" header="0.3" footer="0.3"/>
  <pageSetup paperSize="9" orientation="portrait" r:id="rId1"/>
  <tableParts count="3">
    <tablePart r:id="rId2"/>
    <tablePart r:id="rId3"/>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16581-F80B-4AED-B804-2E5D5C41E64E}">
  <sheetPr codeName="Sheet20">
    <tabColor theme="0" tint="-0.249977111117893"/>
  </sheetPr>
  <dimension ref="A3:AI709"/>
  <sheetViews>
    <sheetView workbookViewId="0">
      <selection activeCell="T9" sqref="T9"/>
    </sheetView>
  </sheetViews>
  <sheetFormatPr defaultRowHeight="14.5" x14ac:dyDescent="0.35"/>
  <cols>
    <col min="2" max="2" width="11" bestFit="1" customWidth="1"/>
    <col min="3" max="3" width="33.1796875" customWidth="1"/>
    <col min="4" max="4" width="15.453125" customWidth="1"/>
    <col min="5" max="5" width="18.54296875" bestFit="1" customWidth="1"/>
    <col min="6" max="6" width="15.54296875" customWidth="1"/>
    <col min="7" max="10" width="24.453125" customWidth="1"/>
    <col min="13" max="13" width="33" customWidth="1"/>
    <col min="14" max="14" width="16.54296875" customWidth="1"/>
    <col min="15" max="15" width="26.54296875" bestFit="1" customWidth="1"/>
    <col min="17" max="17" width="19.81640625" customWidth="1"/>
    <col min="18" max="18" width="11.54296875" customWidth="1"/>
    <col min="20" max="20" width="51.54296875" customWidth="1"/>
    <col min="21" max="21" width="21.1796875" customWidth="1"/>
    <col min="33" max="33" width="33" customWidth="1"/>
    <col min="34" max="34" width="7.7265625" bestFit="1" customWidth="1"/>
  </cols>
  <sheetData>
    <row r="3" spans="1:35" x14ac:dyDescent="0.35">
      <c r="A3">
        <f t="shared" ref="A3:U3" si="0">COLUMN(A2)</f>
        <v>1</v>
      </c>
      <c r="B3">
        <f t="shared" si="0"/>
        <v>2</v>
      </c>
      <c r="C3">
        <f t="shared" si="0"/>
        <v>3</v>
      </c>
      <c r="D3">
        <f t="shared" si="0"/>
        <v>4</v>
      </c>
      <c r="E3">
        <f t="shared" si="0"/>
        <v>5</v>
      </c>
      <c r="F3">
        <f t="shared" si="0"/>
        <v>6</v>
      </c>
      <c r="G3">
        <f t="shared" si="0"/>
        <v>7</v>
      </c>
      <c r="H3">
        <f t="shared" si="0"/>
        <v>8</v>
      </c>
      <c r="I3">
        <f t="shared" si="0"/>
        <v>9</v>
      </c>
      <c r="J3">
        <f t="shared" si="0"/>
        <v>10</v>
      </c>
      <c r="K3">
        <f t="shared" si="0"/>
        <v>11</v>
      </c>
      <c r="L3">
        <f t="shared" si="0"/>
        <v>12</v>
      </c>
      <c r="M3">
        <f t="shared" si="0"/>
        <v>13</v>
      </c>
      <c r="N3">
        <f t="shared" si="0"/>
        <v>14</v>
      </c>
      <c r="O3">
        <f t="shared" si="0"/>
        <v>15</v>
      </c>
      <c r="P3">
        <f t="shared" si="0"/>
        <v>16</v>
      </c>
      <c r="Q3">
        <f t="shared" si="0"/>
        <v>17</v>
      </c>
      <c r="R3">
        <f t="shared" si="0"/>
        <v>18</v>
      </c>
      <c r="S3">
        <f t="shared" si="0"/>
        <v>19</v>
      </c>
      <c r="T3">
        <f t="shared" si="0"/>
        <v>20</v>
      </c>
      <c r="U3">
        <f t="shared" si="0"/>
        <v>21</v>
      </c>
      <c r="V3">
        <f>COLUMN(V2)</f>
        <v>22</v>
      </c>
      <c r="AG3">
        <v>13</v>
      </c>
      <c r="AH3">
        <v>16</v>
      </c>
    </row>
    <row r="6" spans="1:35" x14ac:dyDescent="0.35">
      <c r="R6" t="s">
        <v>79</v>
      </c>
    </row>
    <row r="7" spans="1:35" ht="29" x14ac:dyDescent="0.35">
      <c r="O7" s="84" t="s">
        <v>1886</v>
      </c>
      <c r="P7" s="117">
        <v>-3.3000000000000002E-2</v>
      </c>
    </row>
    <row r="9" spans="1:35" x14ac:dyDescent="0.35">
      <c r="T9" t="e">
        <f t="shared" ref="T9" si="1">LEFT(L9,FIND(".",L9,1)-1)&amp;M9&amp;N9</f>
        <v>#VALUE!</v>
      </c>
      <c r="U9" t="str">
        <f>D9&amp;L9</f>
        <v/>
      </c>
      <c r="V9" t="str">
        <f>M9&amp;" "&amp;N9</f>
        <v xml:space="preserve"> </v>
      </c>
    </row>
    <row r="10" spans="1:35" ht="130.5" x14ac:dyDescent="0.35">
      <c r="A10" s="1" t="s">
        <v>80</v>
      </c>
      <c r="B10" s="1" t="s">
        <v>81</v>
      </c>
      <c r="C10" s="1" t="s">
        <v>2</v>
      </c>
      <c r="D10" s="1" t="s">
        <v>32</v>
      </c>
      <c r="E10" s="1" t="s">
        <v>82</v>
      </c>
      <c r="F10" s="1" t="s">
        <v>27</v>
      </c>
      <c r="G10" s="1" t="s">
        <v>83</v>
      </c>
      <c r="H10" s="1" t="s">
        <v>84</v>
      </c>
      <c r="I10" s="1" t="s">
        <v>85</v>
      </c>
      <c r="J10" s="1" t="s">
        <v>86</v>
      </c>
      <c r="K10" s="1" t="s">
        <v>87</v>
      </c>
      <c r="L10" s="1" t="s">
        <v>88</v>
      </c>
      <c r="M10" s="1" t="s">
        <v>89</v>
      </c>
      <c r="N10" s="1" t="s">
        <v>26</v>
      </c>
      <c r="O10" s="1" t="s">
        <v>90</v>
      </c>
      <c r="P10" s="1" t="s">
        <v>1887</v>
      </c>
      <c r="Q10" s="1" t="s">
        <v>28</v>
      </c>
      <c r="R10" s="1" t="s">
        <v>91</v>
      </c>
      <c r="S10" s="1" t="s">
        <v>92</v>
      </c>
      <c r="T10" s="2" t="s">
        <v>93</v>
      </c>
      <c r="U10" s="2" t="s">
        <v>94</v>
      </c>
      <c r="V10" s="2" t="s">
        <v>95</v>
      </c>
      <c r="W10" s="83" t="s">
        <v>37</v>
      </c>
      <c r="AG10" s="1" t="s">
        <v>89</v>
      </c>
      <c r="AH10" s="1" t="s">
        <v>37</v>
      </c>
      <c r="AI10" t="s">
        <v>1917</v>
      </c>
    </row>
    <row r="11" spans="1:35" x14ac:dyDescent="0.35">
      <c r="A11" t="s">
        <v>96</v>
      </c>
      <c r="B11" t="s">
        <v>97</v>
      </c>
      <c r="C11" t="s">
        <v>98</v>
      </c>
      <c r="D11" t="s">
        <v>23</v>
      </c>
      <c r="E11" t="s">
        <v>99</v>
      </c>
      <c r="F11" t="s">
        <v>100</v>
      </c>
      <c r="G11" t="s">
        <v>101</v>
      </c>
      <c r="H11">
        <v>40</v>
      </c>
      <c r="I11">
        <v>2.5000000000000001E-2</v>
      </c>
      <c r="J11">
        <v>47.2</v>
      </c>
      <c r="K11">
        <v>0</v>
      </c>
      <c r="L11" t="s">
        <v>16</v>
      </c>
      <c r="M11" s="81" t="s">
        <v>102</v>
      </c>
      <c r="O11" t="s">
        <v>103</v>
      </c>
      <c r="P11" s="82">
        <f>(W11*$P$7)+W11</f>
        <v>5519.2101331999993</v>
      </c>
      <c r="Q11" t="s">
        <v>104</v>
      </c>
      <c r="R11">
        <v>44101503</v>
      </c>
      <c r="T11" t="s">
        <v>105</v>
      </c>
      <c r="U11" t="s">
        <v>106</v>
      </c>
      <c r="V11" t="s">
        <v>107</v>
      </c>
      <c r="W11" s="82">
        <v>5707.5595999999996</v>
      </c>
      <c r="AG11" s="81" t="s">
        <v>102</v>
      </c>
      <c r="AH11">
        <v>4930</v>
      </c>
      <c r="AI11">
        <v>5077.8999999999996</v>
      </c>
    </row>
    <row r="12" spans="1:35" x14ac:dyDescent="0.35">
      <c r="A12" t="s">
        <v>96</v>
      </c>
      <c r="B12" t="s">
        <v>97</v>
      </c>
      <c r="C12" t="s">
        <v>98</v>
      </c>
      <c r="D12" t="s">
        <v>23</v>
      </c>
      <c r="E12" t="s">
        <v>99</v>
      </c>
      <c r="F12" t="s">
        <v>100</v>
      </c>
      <c r="G12" t="s">
        <v>101</v>
      </c>
      <c r="H12">
        <v>40</v>
      </c>
      <c r="I12">
        <v>2.5000000000000001E-2</v>
      </c>
      <c r="J12">
        <v>47.2</v>
      </c>
      <c r="K12">
        <v>0</v>
      </c>
      <c r="L12" t="s">
        <v>17</v>
      </c>
      <c r="M12" t="s">
        <v>6</v>
      </c>
      <c r="N12" t="s">
        <v>5</v>
      </c>
      <c r="O12" t="s">
        <v>108</v>
      </c>
      <c r="P12" s="82">
        <f t="shared" ref="P12:P75" si="2">(W12*$P$7)+W12</f>
        <v>0.24405432231999999</v>
      </c>
      <c r="T12" t="s">
        <v>109</v>
      </c>
      <c r="U12" t="s">
        <v>110</v>
      </c>
      <c r="V12" t="s">
        <v>111</v>
      </c>
      <c r="W12" s="82">
        <v>0.25238295999999999</v>
      </c>
      <c r="AG12" t="s">
        <v>6</v>
      </c>
      <c r="AH12">
        <v>0.218</v>
      </c>
      <c r="AI12">
        <v>0.22453999999999999</v>
      </c>
    </row>
    <row r="13" spans="1:35" x14ac:dyDescent="0.35">
      <c r="A13" t="s">
        <v>96</v>
      </c>
      <c r="B13" t="s">
        <v>97</v>
      </c>
      <c r="C13" t="s">
        <v>98</v>
      </c>
      <c r="D13" t="s">
        <v>23</v>
      </c>
      <c r="E13" t="s">
        <v>99</v>
      </c>
      <c r="F13" t="s">
        <v>100</v>
      </c>
      <c r="G13" t="s">
        <v>101</v>
      </c>
      <c r="H13">
        <v>40</v>
      </c>
      <c r="I13">
        <v>2.5000000000000001E-2</v>
      </c>
      <c r="J13">
        <v>47.2</v>
      </c>
      <c r="K13">
        <v>0</v>
      </c>
      <c r="L13" t="s">
        <v>18</v>
      </c>
      <c r="M13" t="s">
        <v>7</v>
      </c>
      <c r="N13" t="s">
        <v>5</v>
      </c>
      <c r="O13" t="s">
        <v>108</v>
      </c>
      <c r="P13" s="82">
        <f t="shared" si="2"/>
        <v>0.24405432231999999</v>
      </c>
      <c r="T13" t="s">
        <v>112</v>
      </c>
      <c r="U13" t="s">
        <v>113</v>
      </c>
      <c r="V13" t="s">
        <v>114</v>
      </c>
      <c r="W13" s="82">
        <v>0.25238295999999999</v>
      </c>
      <c r="AG13" t="s">
        <v>7</v>
      </c>
      <c r="AH13">
        <v>0.218</v>
      </c>
      <c r="AI13">
        <v>0.22453999999999999</v>
      </c>
    </row>
    <row r="14" spans="1:35" x14ac:dyDescent="0.35">
      <c r="A14" t="s">
        <v>96</v>
      </c>
      <c r="B14" t="s">
        <v>97</v>
      </c>
      <c r="C14" t="s">
        <v>98</v>
      </c>
      <c r="D14" t="s">
        <v>23</v>
      </c>
      <c r="E14" t="s">
        <v>99</v>
      </c>
      <c r="F14" t="s">
        <v>100</v>
      </c>
      <c r="G14" t="s">
        <v>101</v>
      </c>
      <c r="H14">
        <v>40</v>
      </c>
      <c r="I14">
        <v>2.5000000000000001E-2</v>
      </c>
      <c r="J14">
        <v>47.2</v>
      </c>
      <c r="K14">
        <v>0</v>
      </c>
      <c r="L14" t="s">
        <v>19</v>
      </c>
      <c r="M14" t="s">
        <v>9</v>
      </c>
      <c r="N14" t="s">
        <v>5</v>
      </c>
      <c r="O14" t="s">
        <v>108</v>
      </c>
      <c r="P14" s="82">
        <f t="shared" si="2"/>
        <v>0.24405432231999999</v>
      </c>
      <c r="T14" t="s">
        <v>115</v>
      </c>
      <c r="U14" t="s">
        <v>116</v>
      </c>
      <c r="V14" t="s">
        <v>117</v>
      </c>
      <c r="W14" s="82">
        <v>0.25238295999999999</v>
      </c>
      <c r="AG14" t="s">
        <v>9</v>
      </c>
      <c r="AH14">
        <v>0.218</v>
      </c>
      <c r="AI14">
        <v>0.22453999999999999</v>
      </c>
    </row>
    <row r="15" spans="1:35" x14ac:dyDescent="0.35">
      <c r="A15" t="s">
        <v>96</v>
      </c>
      <c r="B15" t="s">
        <v>97</v>
      </c>
      <c r="C15" t="s">
        <v>98</v>
      </c>
      <c r="D15" t="s">
        <v>23</v>
      </c>
      <c r="E15" t="s">
        <v>99</v>
      </c>
      <c r="F15" t="s">
        <v>100</v>
      </c>
      <c r="G15" t="s">
        <v>101</v>
      </c>
      <c r="H15">
        <v>40</v>
      </c>
      <c r="I15">
        <v>2.5000000000000001E-2</v>
      </c>
      <c r="J15">
        <v>47.2</v>
      </c>
      <c r="K15">
        <v>0</v>
      </c>
      <c r="L15" t="s">
        <v>20</v>
      </c>
      <c r="M15" s="81" t="s">
        <v>118</v>
      </c>
      <c r="N15" t="s">
        <v>14</v>
      </c>
      <c r="O15" t="s">
        <v>103</v>
      </c>
      <c r="P15" s="82">
        <f t="shared" si="2"/>
        <v>1010.9222617200001</v>
      </c>
      <c r="Q15" t="s">
        <v>119</v>
      </c>
      <c r="R15">
        <v>44101503</v>
      </c>
      <c r="T15" t="s">
        <v>120</v>
      </c>
      <c r="U15" t="s">
        <v>121</v>
      </c>
      <c r="V15" t="s">
        <v>122</v>
      </c>
      <c r="W15" s="82">
        <v>1045.4211600000001</v>
      </c>
      <c r="AG15" s="81" t="s">
        <v>118</v>
      </c>
      <c r="AH15">
        <v>903</v>
      </c>
      <c r="AI15">
        <v>930.09</v>
      </c>
    </row>
    <row r="16" spans="1:35" x14ac:dyDescent="0.35">
      <c r="A16" t="s">
        <v>96</v>
      </c>
      <c r="B16" t="s">
        <v>97</v>
      </c>
      <c r="C16" t="s">
        <v>98</v>
      </c>
      <c r="D16" t="s">
        <v>23</v>
      </c>
      <c r="E16" t="s">
        <v>99</v>
      </c>
      <c r="F16" t="s">
        <v>100</v>
      </c>
      <c r="G16" t="s">
        <v>101</v>
      </c>
      <c r="H16">
        <v>40</v>
      </c>
      <c r="I16">
        <v>2.5000000000000001E-2</v>
      </c>
      <c r="J16">
        <v>47.2</v>
      </c>
      <c r="K16">
        <v>0</v>
      </c>
      <c r="L16" t="s">
        <v>21</v>
      </c>
      <c r="M16" s="81" t="s">
        <v>118</v>
      </c>
      <c r="N16" t="s">
        <v>15</v>
      </c>
      <c r="O16" t="s">
        <v>103</v>
      </c>
      <c r="P16" s="82">
        <f t="shared" si="2"/>
        <v>752.31424128000003</v>
      </c>
      <c r="Q16" t="s">
        <v>123</v>
      </c>
      <c r="R16">
        <v>44103103</v>
      </c>
      <c r="T16" t="s">
        <v>124</v>
      </c>
      <c r="U16" t="s">
        <v>125</v>
      </c>
      <c r="V16" t="s">
        <v>126</v>
      </c>
      <c r="W16" s="82">
        <v>777.98784000000001</v>
      </c>
      <c r="AG16" s="81" t="s">
        <v>118</v>
      </c>
      <c r="AH16">
        <v>672</v>
      </c>
      <c r="AI16">
        <v>692.16</v>
      </c>
    </row>
    <row r="17" spans="1:35" x14ac:dyDescent="0.35">
      <c r="A17" t="s">
        <v>96</v>
      </c>
      <c r="B17" t="s">
        <v>97</v>
      </c>
      <c r="C17" t="s">
        <v>98</v>
      </c>
      <c r="D17" t="s">
        <v>24</v>
      </c>
      <c r="E17" t="s">
        <v>127</v>
      </c>
      <c r="F17" t="s">
        <v>128</v>
      </c>
      <c r="G17" t="s">
        <v>129</v>
      </c>
      <c r="H17">
        <v>38</v>
      </c>
      <c r="I17" t="s">
        <v>130</v>
      </c>
      <c r="J17">
        <v>72</v>
      </c>
      <c r="K17" t="s">
        <v>130</v>
      </c>
      <c r="L17" t="s">
        <v>16</v>
      </c>
      <c r="M17" s="81" t="s">
        <v>102</v>
      </c>
      <c r="O17" t="s">
        <v>103</v>
      </c>
      <c r="P17" s="82">
        <f t="shared" si="2"/>
        <v>4218.3334243199997</v>
      </c>
      <c r="Q17" t="s">
        <v>131</v>
      </c>
      <c r="R17">
        <v>44101503</v>
      </c>
      <c r="T17" t="s">
        <v>105</v>
      </c>
      <c r="U17" t="s">
        <v>132</v>
      </c>
      <c r="V17" t="s">
        <v>107</v>
      </c>
      <c r="W17" s="82">
        <v>4362.2889599999999</v>
      </c>
      <c r="AG17" s="81" t="s">
        <v>102</v>
      </c>
      <c r="AH17">
        <v>3768</v>
      </c>
      <c r="AI17">
        <v>3881.04</v>
      </c>
    </row>
    <row r="18" spans="1:35" x14ac:dyDescent="0.35">
      <c r="A18" t="s">
        <v>96</v>
      </c>
      <c r="B18" t="s">
        <v>97</v>
      </c>
      <c r="C18" t="s">
        <v>98</v>
      </c>
      <c r="D18" t="s">
        <v>24</v>
      </c>
      <c r="E18" t="s">
        <v>127</v>
      </c>
      <c r="F18" t="s">
        <v>128</v>
      </c>
      <c r="G18" t="s">
        <v>129</v>
      </c>
      <c r="H18">
        <v>38</v>
      </c>
      <c r="I18" t="s">
        <v>130</v>
      </c>
      <c r="J18">
        <v>72</v>
      </c>
      <c r="K18" t="s">
        <v>130</v>
      </c>
      <c r="L18" t="s">
        <v>17</v>
      </c>
      <c r="M18" t="s">
        <v>6</v>
      </c>
      <c r="N18" t="s">
        <v>5</v>
      </c>
      <c r="O18" t="s">
        <v>108</v>
      </c>
      <c r="P18" s="82">
        <f t="shared" si="2"/>
        <v>0.10075637159999999</v>
      </c>
      <c r="T18" t="s">
        <v>109</v>
      </c>
      <c r="U18" t="s">
        <v>133</v>
      </c>
      <c r="V18" t="s">
        <v>111</v>
      </c>
      <c r="W18" s="82">
        <v>0.10419479999999999</v>
      </c>
      <c r="AG18" t="s">
        <v>6</v>
      </c>
      <c r="AH18">
        <v>0.09</v>
      </c>
      <c r="AI18">
        <v>9.2699999999999991E-2</v>
      </c>
    </row>
    <row r="19" spans="1:35" x14ac:dyDescent="0.35">
      <c r="A19" t="s">
        <v>96</v>
      </c>
      <c r="B19" t="s">
        <v>97</v>
      </c>
      <c r="C19" t="s">
        <v>98</v>
      </c>
      <c r="D19" t="s">
        <v>24</v>
      </c>
      <c r="E19" t="s">
        <v>127</v>
      </c>
      <c r="F19" t="s">
        <v>128</v>
      </c>
      <c r="G19" t="s">
        <v>129</v>
      </c>
      <c r="H19">
        <v>38</v>
      </c>
      <c r="I19" t="s">
        <v>130</v>
      </c>
      <c r="J19">
        <v>72</v>
      </c>
      <c r="K19" t="s">
        <v>130</v>
      </c>
      <c r="L19" t="s">
        <v>18</v>
      </c>
      <c r="M19" t="s">
        <v>7</v>
      </c>
      <c r="N19" t="s">
        <v>5</v>
      </c>
      <c r="O19" t="s">
        <v>108</v>
      </c>
      <c r="P19" s="82">
        <f t="shared" si="2"/>
        <v>0.11195152400000001</v>
      </c>
      <c r="T19" t="s">
        <v>112</v>
      </c>
      <c r="U19" t="s">
        <v>134</v>
      </c>
      <c r="V19" t="s">
        <v>114</v>
      </c>
      <c r="W19" s="82">
        <v>0.11577200000000001</v>
      </c>
      <c r="AG19" t="s">
        <v>7</v>
      </c>
      <c r="AH19">
        <v>0.1</v>
      </c>
      <c r="AI19">
        <v>0.10300000000000001</v>
      </c>
    </row>
    <row r="20" spans="1:35" x14ac:dyDescent="0.35">
      <c r="A20" t="s">
        <v>96</v>
      </c>
      <c r="B20" t="s">
        <v>97</v>
      </c>
      <c r="C20" t="s">
        <v>98</v>
      </c>
      <c r="D20" t="s">
        <v>24</v>
      </c>
      <c r="E20" t="s">
        <v>127</v>
      </c>
      <c r="F20" t="s">
        <v>128</v>
      </c>
      <c r="G20" t="s">
        <v>129</v>
      </c>
      <c r="H20">
        <v>38</v>
      </c>
      <c r="I20" t="s">
        <v>130</v>
      </c>
      <c r="J20">
        <v>72</v>
      </c>
      <c r="K20" t="s">
        <v>130</v>
      </c>
      <c r="L20" t="s">
        <v>19</v>
      </c>
      <c r="M20" t="s">
        <v>9</v>
      </c>
      <c r="N20" t="s">
        <v>5</v>
      </c>
      <c r="O20" t="s">
        <v>108</v>
      </c>
      <c r="P20" s="82">
        <f t="shared" si="2"/>
        <v>0.1231466764</v>
      </c>
      <c r="T20" t="s">
        <v>115</v>
      </c>
      <c r="U20" t="s">
        <v>135</v>
      </c>
      <c r="V20" t="s">
        <v>117</v>
      </c>
      <c r="W20" s="82">
        <v>0.1273492</v>
      </c>
      <c r="AG20" t="s">
        <v>9</v>
      </c>
      <c r="AH20">
        <v>0.11</v>
      </c>
      <c r="AI20">
        <v>0.1133</v>
      </c>
    </row>
    <row r="21" spans="1:35" x14ac:dyDescent="0.35">
      <c r="A21" t="s">
        <v>96</v>
      </c>
      <c r="B21" t="s">
        <v>97</v>
      </c>
      <c r="C21" t="s">
        <v>98</v>
      </c>
      <c r="D21" t="s">
        <v>24</v>
      </c>
      <c r="E21" t="s">
        <v>127</v>
      </c>
      <c r="F21" t="s">
        <v>128</v>
      </c>
      <c r="G21" t="s">
        <v>129</v>
      </c>
      <c r="H21">
        <v>38</v>
      </c>
      <c r="I21" t="s">
        <v>130</v>
      </c>
      <c r="J21">
        <v>72</v>
      </c>
      <c r="K21" t="s">
        <v>130</v>
      </c>
      <c r="L21" t="s">
        <v>20</v>
      </c>
      <c r="M21" s="81" t="s">
        <v>118</v>
      </c>
      <c r="N21" t="s">
        <v>14</v>
      </c>
      <c r="O21" t="s">
        <v>103</v>
      </c>
      <c r="P21" s="82">
        <f t="shared" si="2"/>
        <v>709.77266215999998</v>
      </c>
      <c r="Q21" t="s">
        <v>136</v>
      </c>
      <c r="R21">
        <v>44103116</v>
      </c>
      <c r="T21" t="s">
        <v>120</v>
      </c>
      <c r="U21" t="s">
        <v>137</v>
      </c>
      <c r="V21" t="s">
        <v>122</v>
      </c>
      <c r="W21" s="82">
        <v>733.99447999999995</v>
      </c>
      <c r="AG21" s="81" t="s">
        <v>118</v>
      </c>
      <c r="AH21">
        <v>634</v>
      </c>
      <c r="AI21">
        <v>653.02</v>
      </c>
    </row>
    <row r="22" spans="1:35" x14ac:dyDescent="0.35">
      <c r="A22" t="s">
        <v>96</v>
      </c>
      <c r="B22" t="s">
        <v>97</v>
      </c>
      <c r="C22" t="s">
        <v>98</v>
      </c>
      <c r="D22" t="s">
        <v>24</v>
      </c>
      <c r="E22" t="s">
        <v>127</v>
      </c>
      <c r="F22" t="s">
        <v>128</v>
      </c>
      <c r="G22" t="s">
        <v>129</v>
      </c>
      <c r="H22">
        <v>38</v>
      </c>
      <c r="I22" t="s">
        <v>130</v>
      </c>
      <c r="J22">
        <v>72</v>
      </c>
      <c r="K22" t="s">
        <v>130</v>
      </c>
      <c r="L22" t="s">
        <v>21</v>
      </c>
      <c r="M22" s="81" t="s">
        <v>118</v>
      </c>
      <c r="N22" t="s">
        <v>15</v>
      </c>
      <c r="O22" t="s">
        <v>103</v>
      </c>
      <c r="P22" s="82">
        <f t="shared" si="2"/>
        <v>945.99037780000003</v>
      </c>
      <c r="Q22" t="s">
        <v>138</v>
      </c>
      <c r="R22">
        <v>44103103</v>
      </c>
      <c r="T22" t="s">
        <v>124</v>
      </c>
      <c r="U22" t="s">
        <v>139</v>
      </c>
      <c r="V22" t="s">
        <v>126</v>
      </c>
      <c r="W22" s="82">
        <v>978.27340000000004</v>
      </c>
      <c r="AG22" s="81" t="s">
        <v>118</v>
      </c>
      <c r="AH22">
        <v>845</v>
      </c>
      <c r="AI22">
        <v>870.35</v>
      </c>
    </row>
    <row r="23" spans="1:35" x14ac:dyDescent="0.35">
      <c r="A23" t="s">
        <v>96</v>
      </c>
      <c r="B23" t="s">
        <v>97</v>
      </c>
      <c r="C23" t="s">
        <v>98</v>
      </c>
      <c r="D23" t="s">
        <v>25</v>
      </c>
      <c r="E23" t="s">
        <v>140</v>
      </c>
      <c r="F23" t="s">
        <v>141</v>
      </c>
      <c r="G23" t="s">
        <v>1888</v>
      </c>
      <c r="H23">
        <v>45</v>
      </c>
      <c r="I23">
        <v>0.76</v>
      </c>
      <c r="J23">
        <v>56</v>
      </c>
      <c r="K23">
        <v>0.76</v>
      </c>
      <c r="L23" t="s">
        <v>16</v>
      </c>
      <c r="M23" s="81" t="s">
        <v>102</v>
      </c>
      <c r="O23" t="s">
        <v>103</v>
      </c>
      <c r="P23" s="82">
        <f t="shared" si="2"/>
        <v>5687.1374192000003</v>
      </c>
      <c r="Q23" t="s">
        <v>142</v>
      </c>
      <c r="R23">
        <v>43212105</v>
      </c>
      <c r="T23" t="s">
        <v>105</v>
      </c>
      <c r="U23" t="s">
        <v>143</v>
      </c>
      <c r="V23" t="s">
        <v>107</v>
      </c>
      <c r="W23" s="82">
        <v>5881.2175999999999</v>
      </c>
      <c r="AG23" s="81" t="s">
        <v>102</v>
      </c>
      <c r="AH23">
        <v>5080</v>
      </c>
      <c r="AI23">
        <v>5232.3999999999996</v>
      </c>
    </row>
    <row r="24" spans="1:35" x14ac:dyDescent="0.35">
      <c r="A24" t="s">
        <v>96</v>
      </c>
      <c r="B24" t="s">
        <v>97</v>
      </c>
      <c r="C24" t="s">
        <v>98</v>
      </c>
      <c r="D24" t="s">
        <v>25</v>
      </c>
      <c r="E24" t="s">
        <v>140</v>
      </c>
      <c r="F24" t="s">
        <v>141</v>
      </c>
      <c r="G24" t="s">
        <v>1888</v>
      </c>
      <c r="H24">
        <v>45</v>
      </c>
      <c r="I24">
        <v>0.76</v>
      </c>
      <c r="J24">
        <v>56</v>
      </c>
      <c r="K24">
        <v>0.76</v>
      </c>
      <c r="L24" t="s">
        <v>17</v>
      </c>
      <c r="M24" t="s">
        <v>6</v>
      </c>
      <c r="N24" t="s">
        <v>5</v>
      </c>
      <c r="O24" t="s">
        <v>108</v>
      </c>
      <c r="P24" s="82">
        <f t="shared" si="2"/>
        <v>0.16792728600000001</v>
      </c>
      <c r="T24" t="s">
        <v>109</v>
      </c>
      <c r="U24" t="s">
        <v>144</v>
      </c>
      <c r="V24" t="s">
        <v>111</v>
      </c>
      <c r="W24" s="82">
        <v>0.17365800000000001</v>
      </c>
      <c r="AG24" t="s">
        <v>6</v>
      </c>
      <c r="AH24">
        <v>0.15</v>
      </c>
      <c r="AI24">
        <v>0.1545</v>
      </c>
    </row>
    <row r="25" spans="1:35" x14ac:dyDescent="0.35">
      <c r="A25" t="s">
        <v>96</v>
      </c>
      <c r="B25" t="s">
        <v>97</v>
      </c>
      <c r="C25" t="s">
        <v>98</v>
      </c>
      <c r="D25" t="s">
        <v>25</v>
      </c>
      <c r="E25" t="s">
        <v>140</v>
      </c>
      <c r="F25" t="s">
        <v>141</v>
      </c>
      <c r="G25" t="s">
        <v>1888</v>
      </c>
      <c r="H25">
        <v>45</v>
      </c>
      <c r="I25">
        <v>0.76</v>
      </c>
      <c r="J25">
        <v>56</v>
      </c>
      <c r="K25">
        <v>0.76</v>
      </c>
      <c r="L25" t="s">
        <v>18</v>
      </c>
      <c r="M25" t="s">
        <v>7</v>
      </c>
      <c r="N25" t="s">
        <v>5</v>
      </c>
      <c r="O25" t="s">
        <v>108</v>
      </c>
      <c r="P25" s="82">
        <f t="shared" si="2"/>
        <v>0.16792728600000001</v>
      </c>
      <c r="T25" t="s">
        <v>112</v>
      </c>
      <c r="U25" t="s">
        <v>145</v>
      </c>
      <c r="V25" t="s">
        <v>114</v>
      </c>
      <c r="W25" s="82">
        <v>0.17365800000000001</v>
      </c>
      <c r="AG25" t="s">
        <v>7</v>
      </c>
      <c r="AH25">
        <v>0.15</v>
      </c>
      <c r="AI25">
        <v>0.1545</v>
      </c>
    </row>
    <row r="26" spans="1:35" x14ac:dyDescent="0.35">
      <c r="A26" t="s">
        <v>96</v>
      </c>
      <c r="B26" t="s">
        <v>97</v>
      </c>
      <c r="C26" t="s">
        <v>98</v>
      </c>
      <c r="D26" t="s">
        <v>25</v>
      </c>
      <c r="E26" t="s">
        <v>140</v>
      </c>
      <c r="F26" t="s">
        <v>141</v>
      </c>
      <c r="G26" t="s">
        <v>1888</v>
      </c>
      <c r="H26">
        <v>45</v>
      </c>
      <c r="I26">
        <v>0.76</v>
      </c>
      <c r="J26">
        <v>56</v>
      </c>
      <c r="K26">
        <v>0.76</v>
      </c>
      <c r="L26" t="s">
        <v>19</v>
      </c>
      <c r="M26" t="s">
        <v>9</v>
      </c>
      <c r="N26" t="s">
        <v>5</v>
      </c>
      <c r="O26" t="s">
        <v>108</v>
      </c>
      <c r="P26" s="82">
        <f t="shared" si="2"/>
        <v>0.16792728600000001</v>
      </c>
      <c r="T26" t="s">
        <v>115</v>
      </c>
      <c r="U26" t="s">
        <v>146</v>
      </c>
      <c r="V26" t="s">
        <v>117</v>
      </c>
      <c r="W26" s="82">
        <v>0.17365800000000001</v>
      </c>
      <c r="AG26" t="s">
        <v>9</v>
      </c>
      <c r="AH26">
        <v>0.15</v>
      </c>
      <c r="AI26">
        <v>0.1545</v>
      </c>
    </row>
    <row r="27" spans="1:35" x14ac:dyDescent="0.35">
      <c r="A27" t="s">
        <v>96</v>
      </c>
      <c r="B27" t="s">
        <v>97</v>
      </c>
      <c r="C27" t="s">
        <v>98</v>
      </c>
      <c r="D27" t="s">
        <v>25</v>
      </c>
      <c r="E27" t="s">
        <v>140</v>
      </c>
      <c r="F27" t="s">
        <v>141</v>
      </c>
      <c r="G27" t="s">
        <v>1888</v>
      </c>
      <c r="H27">
        <v>45</v>
      </c>
      <c r="I27">
        <v>0.76</v>
      </c>
      <c r="J27">
        <v>56</v>
      </c>
      <c r="K27">
        <v>0.76</v>
      </c>
      <c r="L27" t="s">
        <v>20</v>
      </c>
      <c r="M27" s="81" t="s">
        <v>118</v>
      </c>
      <c r="N27" t="s">
        <v>14</v>
      </c>
      <c r="O27" t="s">
        <v>103</v>
      </c>
      <c r="P27" s="82">
        <f t="shared" si="2"/>
        <v>1291.9205869599998</v>
      </c>
      <c r="Q27" t="s">
        <v>147</v>
      </c>
      <c r="R27">
        <v>44101705</v>
      </c>
      <c r="T27" t="s">
        <v>120</v>
      </c>
      <c r="U27" t="s">
        <v>148</v>
      </c>
      <c r="V27" t="s">
        <v>122</v>
      </c>
      <c r="W27" s="82">
        <v>1336.0088799999999</v>
      </c>
      <c r="AG27" s="81" t="s">
        <v>118</v>
      </c>
      <c r="AH27">
        <v>1154</v>
      </c>
      <c r="AI27">
        <v>1188.6199999999999</v>
      </c>
    </row>
    <row r="28" spans="1:35" x14ac:dyDescent="0.35">
      <c r="A28" t="s">
        <v>96</v>
      </c>
      <c r="B28" t="s">
        <v>97</v>
      </c>
      <c r="C28" t="s">
        <v>98</v>
      </c>
      <c r="D28" t="s">
        <v>25</v>
      </c>
      <c r="E28" t="s">
        <v>140</v>
      </c>
      <c r="F28" t="s">
        <v>141</v>
      </c>
      <c r="G28" t="s">
        <v>1888</v>
      </c>
      <c r="H28">
        <v>45</v>
      </c>
      <c r="I28">
        <v>0.76</v>
      </c>
      <c r="J28">
        <v>56</v>
      </c>
      <c r="K28">
        <v>0.76</v>
      </c>
      <c r="L28" t="s">
        <v>21</v>
      </c>
      <c r="M28" s="81" t="s">
        <v>118</v>
      </c>
      <c r="N28" t="s">
        <v>15</v>
      </c>
      <c r="O28" t="s">
        <v>103</v>
      </c>
      <c r="P28" s="82">
        <f t="shared" si="2"/>
        <v>780.30212227999994</v>
      </c>
      <c r="Q28" t="s">
        <v>149</v>
      </c>
      <c r="R28">
        <v>44103103</v>
      </c>
      <c r="T28" t="s">
        <v>124</v>
      </c>
      <c r="U28" t="s">
        <v>150</v>
      </c>
      <c r="V28" t="s">
        <v>126</v>
      </c>
      <c r="W28" s="82">
        <v>806.93083999999999</v>
      </c>
      <c r="AG28" s="81" t="s">
        <v>118</v>
      </c>
      <c r="AH28">
        <v>697</v>
      </c>
      <c r="AI28">
        <v>717.91</v>
      </c>
    </row>
    <row r="29" spans="1:35" x14ac:dyDescent="0.35">
      <c r="A29" t="s">
        <v>96</v>
      </c>
      <c r="B29" t="s">
        <v>151</v>
      </c>
      <c r="C29" t="s">
        <v>152</v>
      </c>
      <c r="D29" t="s">
        <v>23</v>
      </c>
      <c r="E29" t="s">
        <v>99</v>
      </c>
      <c r="F29" t="s">
        <v>100</v>
      </c>
      <c r="G29" t="s">
        <v>153</v>
      </c>
      <c r="H29">
        <v>40</v>
      </c>
      <c r="I29">
        <v>2.5000000000000001E-2</v>
      </c>
      <c r="J29">
        <v>48.3</v>
      </c>
      <c r="K29">
        <v>0</v>
      </c>
      <c r="L29" t="s">
        <v>154</v>
      </c>
      <c r="M29" s="81" t="s">
        <v>155</v>
      </c>
      <c r="O29" t="s">
        <v>103</v>
      </c>
      <c r="P29" s="82">
        <f t="shared" si="2"/>
        <v>6984.6555823600002</v>
      </c>
      <c r="Q29" t="s">
        <v>156</v>
      </c>
      <c r="R29">
        <v>44101503</v>
      </c>
      <c r="T29" t="s">
        <v>157</v>
      </c>
      <c r="U29" t="s">
        <v>158</v>
      </c>
      <c r="V29" t="s">
        <v>159</v>
      </c>
      <c r="W29" s="82">
        <v>7223.0150800000001</v>
      </c>
      <c r="AG29" s="81" t="s">
        <v>155</v>
      </c>
      <c r="AH29">
        <v>6239</v>
      </c>
      <c r="AI29">
        <v>6426.17</v>
      </c>
    </row>
    <row r="30" spans="1:35" x14ac:dyDescent="0.35">
      <c r="A30" t="s">
        <v>96</v>
      </c>
      <c r="B30" t="s">
        <v>151</v>
      </c>
      <c r="C30" t="s">
        <v>152</v>
      </c>
      <c r="D30" t="s">
        <v>23</v>
      </c>
      <c r="E30" t="s">
        <v>99</v>
      </c>
      <c r="F30" t="s">
        <v>100</v>
      </c>
      <c r="G30" t="s">
        <v>153</v>
      </c>
      <c r="H30">
        <v>40</v>
      </c>
      <c r="I30">
        <v>2.5000000000000001E-2</v>
      </c>
      <c r="J30">
        <v>48.3</v>
      </c>
      <c r="K30">
        <v>0</v>
      </c>
      <c r="L30" t="s">
        <v>160</v>
      </c>
      <c r="M30" t="s">
        <v>6</v>
      </c>
      <c r="N30" t="s">
        <v>5</v>
      </c>
      <c r="O30" t="s">
        <v>108</v>
      </c>
      <c r="P30" s="82">
        <f t="shared" si="2"/>
        <v>0.24405432231999999</v>
      </c>
      <c r="T30" t="s">
        <v>161</v>
      </c>
      <c r="U30" t="s">
        <v>162</v>
      </c>
      <c r="V30" t="s">
        <v>111</v>
      </c>
      <c r="W30" s="82">
        <v>0.25238295999999999</v>
      </c>
      <c r="AG30" t="s">
        <v>6</v>
      </c>
      <c r="AH30">
        <v>0.218</v>
      </c>
      <c r="AI30">
        <v>0.22453999999999999</v>
      </c>
    </row>
    <row r="31" spans="1:35" x14ac:dyDescent="0.35">
      <c r="A31" t="s">
        <v>96</v>
      </c>
      <c r="B31" t="s">
        <v>151</v>
      </c>
      <c r="C31" t="s">
        <v>152</v>
      </c>
      <c r="D31" t="s">
        <v>23</v>
      </c>
      <c r="E31" t="s">
        <v>99</v>
      </c>
      <c r="F31" t="s">
        <v>100</v>
      </c>
      <c r="G31" t="s">
        <v>153</v>
      </c>
      <c r="H31">
        <v>40</v>
      </c>
      <c r="I31">
        <v>2.5000000000000001E-2</v>
      </c>
      <c r="J31">
        <v>48.3</v>
      </c>
      <c r="K31">
        <v>0</v>
      </c>
      <c r="L31" t="s">
        <v>163</v>
      </c>
      <c r="M31" t="s">
        <v>7</v>
      </c>
      <c r="N31" t="s">
        <v>5</v>
      </c>
      <c r="O31" t="s">
        <v>108</v>
      </c>
      <c r="P31" s="82">
        <f t="shared" si="2"/>
        <v>0.24405432231999999</v>
      </c>
      <c r="T31" t="s">
        <v>164</v>
      </c>
      <c r="U31" t="s">
        <v>165</v>
      </c>
      <c r="V31" t="s">
        <v>114</v>
      </c>
      <c r="W31" s="82">
        <v>0.25238295999999999</v>
      </c>
      <c r="AG31" t="s">
        <v>7</v>
      </c>
      <c r="AH31">
        <v>0.218</v>
      </c>
      <c r="AI31">
        <v>0.22453999999999999</v>
      </c>
    </row>
    <row r="32" spans="1:35" x14ac:dyDescent="0.35">
      <c r="A32" t="s">
        <v>96</v>
      </c>
      <c r="B32" t="s">
        <v>151</v>
      </c>
      <c r="C32" t="s">
        <v>152</v>
      </c>
      <c r="D32" t="s">
        <v>23</v>
      </c>
      <c r="E32" t="s">
        <v>99</v>
      </c>
      <c r="F32" t="s">
        <v>100</v>
      </c>
      <c r="G32" t="s">
        <v>153</v>
      </c>
      <c r="H32">
        <v>40</v>
      </c>
      <c r="I32">
        <v>2.5000000000000001E-2</v>
      </c>
      <c r="J32">
        <v>48.3</v>
      </c>
      <c r="K32">
        <v>0</v>
      </c>
      <c r="L32" t="s">
        <v>166</v>
      </c>
      <c r="M32" t="s">
        <v>9</v>
      </c>
      <c r="N32" t="s">
        <v>5</v>
      </c>
      <c r="O32" t="s">
        <v>108</v>
      </c>
      <c r="P32" s="82">
        <f t="shared" si="2"/>
        <v>0.24405432231999999</v>
      </c>
      <c r="T32" t="s">
        <v>167</v>
      </c>
      <c r="U32" t="s">
        <v>168</v>
      </c>
      <c r="V32" t="s">
        <v>117</v>
      </c>
      <c r="W32" s="82">
        <v>0.25238295999999999</v>
      </c>
      <c r="AG32" t="s">
        <v>9</v>
      </c>
      <c r="AH32">
        <v>0.218</v>
      </c>
      <c r="AI32">
        <v>0.22453999999999999</v>
      </c>
    </row>
    <row r="33" spans="1:35" x14ac:dyDescent="0.35">
      <c r="A33" t="s">
        <v>96</v>
      </c>
      <c r="B33" t="s">
        <v>151</v>
      </c>
      <c r="C33" t="s">
        <v>152</v>
      </c>
      <c r="D33" t="s">
        <v>23</v>
      </c>
      <c r="E33" t="s">
        <v>99</v>
      </c>
      <c r="F33" t="s">
        <v>100</v>
      </c>
      <c r="G33" t="s">
        <v>153</v>
      </c>
      <c r="H33">
        <v>40</v>
      </c>
      <c r="I33">
        <v>2.5000000000000001E-2</v>
      </c>
      <c r="J33">
        <v>48.3</v>
      </c>
      <c r="K33">
        <v>0</v>
      </c>
      <c r="L33" t="s">
        <v>169</v>
      </c>
      <c r="M33" t="s">
        <v>170</v>
      </c>
      <c r="N33" t="s">
        <v>55</v>
      </c>
      <c r="O33" t="s">
        <v>171</v>
      </c>
      <c r="P33" s="82">
        <f t="shared" si="2"/>
        <v>839.63643000000002</v>
      </c>
      <c r="Q33" t="s">
        <v>172</v>
      </c>
      <c r="R33">
        <v>43233410</v>
      </c>
      <c r="T33" t="s">
        <v>173</v>
      </c>
      <c r="U33" t="s">
        <v>174</v>
      </c>
      <c r="V33" t="s">
        <v>175</v>
      </c>
      <c r="W33" s="82">
        <v>868.29</v>
      </c>
      <c r="AG33" t="s">
        <v>170</v>
      </c>
      <c r="AH33">
        <v>750</v>
      </c>
      <c r="AI33">
        <v>772.5</v>
      </c>
    </row>
    <row r="34" spans="1:35" x14ac:dyDescent="0.35">
      <c r="A34" t="s">
        <v>96</v>
      </c>
      <c r="B34" t="s">
        <v>151</v>
      </c>
      <c r="C34" t="s">
        <v>152</v>
      </c>
      <c r="D34" t="s">
        <v>23</v>
      </c>
      <c r="E34" t="s">
        <v>99</v>
      </c>
      <c r="F34" t="s">
        <v>100</v>
      </c>
      <c r="G34" t="s">
        <v>153</v>
      </c>
      <c r="H34">
        <v>40</v>
      </c>
      <c r="I34">
        <v>2.5000000000000001E-2</v>
      </c>
      <c r="J34">
        <v>48.3</v>
      </c>
      <c r="K34">
        <v>0</v>
      </c>
      <c r="L34" t="s">
        <v>176</v>
      </c>
      <c r="M34" t="s">
        <v>170</v>
      </c>
      <c r="N34" t="s">
        <v>57</v>
      </c>
      <c r="O34" t="s">
        <v>171</v>
      </c>
      <c r="P34" s="82">
        <f t="shared" si="2"/>
        <v>0</v>
      </c>
      <c r="Q34" t="s">
        <v>177</v>
      </c>
      <c r="R34">
        <v>43233410</v>
      </c>
      <c r="T34" t="s">
        <v>178</v>
      </c>
      <c r="U34" t="s">
        <v>179</v>
      </c>
      <c r="V34" t="s">
        <v>180</v>
      </c>
      <c r="W34" s="82">
        <v>0</v>
      </c>
      <c r="AG34" t="s">
        <v>170</v>
      </c>
      <c r="AH34">
        <v>0</v>
      </c>
      <c r="AI34">
        <v>0</v>
      </c>
    </row>
    <row r="35" spans="1:35" x14ac:dyDescent="0.35">
      <c r="A35" t="s">
        <v>96</v>
      </c>
      <c r="B35" t="s">
        <v>151</v>
      </c>
      <c r="C35" t="s">
        <v>152</v>
      </c>
      <c r="D35" t="s">
        <v>23</v>
      </c>
      <c r="E35" t="s">
        <v>99</v>
      </c>
      <c r="F35" t="s">
        <v>100</v>
      </c>
      <c r="G35" t="s">
        <v>153</v>
      </c>
      <c r="H35">
        <v>40</v>
      </c>
      <c r="I35">
        <v>2.5000000000000001E-2</v>
      </c>
      <c r="J35">
        <v>48.3</v>
      </c>
      <c r="K35">
        <v>0</v>
      </c>
      <c r="L35" t="s">
        <v>181</v>
      </c>
      <c r="M35" t="s">
        <v>170</v>
      </c>
      <c r="N35" t="s">
        <v>59</v>
      </c>
      <c r="O35" t="s">
        <v>171</v>
      </c>
      <c r="P35" s="82">
        <f t="shared" si="2"/>
        <v>0</v>
      </c>
      <c r="Q35" t="s">
        <v>182</v>
      </c>
      <c r="R35">
        <v>43233410</v>
      </c>
      <c r="T35" t="s">
        <v>183</v>
      </c>
      <c r="U35" t="s">
        <v>184</v>
      </c>
      <c r="V35" t="s">
        <v>185</v>
      </c>
      <c r="W35" s="82">
        <v>0</v>
      </c>
      <c r="AG35" t="s">
        <v>170</v>
      </c>
      <c r="AH35">
        <v>0</v>
      </c>
      <c r="AI35">
        <v>0</v>
      </c>
    </row>
    <row r="36" spans="1:35" x14ac:dyDescent="0.35">
      <c r="A36" t="s">
        <v>96</v>
      </c>
      <c r="B36" t="s">
        <v>151</v>
      </c>
      <c r="C36" t="s">
        <v>152</v>
      </c>
      <c r="D36" t="s">
        <v>23</v>
      </c>
      <c r="E36" t="s">
        <v>99</v>
      </c>
      <c r="F36" t="s">
        <v>100</v>
      </c>
      <c r="G36" t="s">
        <v>153</v>
      </c>
      <c r="H36">
        <v>40</v>
      </c>
      <c r="I36">
        <v>2.5000000000000001E-2</v>
      </c>
      <c r="J36">
        <v>48.3</v>
      </c>
      <c r="K36">
        <v>0</v>
      </c>
      <c r="L36" t="s">
        <v>186</v>
      </c>
      <c r="M36" s="81" t="s">
        <v>118</v>
      </c>
      <c r="N36" t="s">
        <v>14</v>
      </c>
      <c r="O36" t="s">
        <v>103</v>
      </c>
      <c r="P36" s="82">
        <f t="shared" si="2"/>
        <v>1010.9222617200001</v>
      </c>
      <c r="Q36" t="s">
        <v>119</v>
      </c>
      <c r="R36">
        <v>44101503</v>
      </c>
      <c r="T36" t="s">
        <v>187</v>
      </c>
      <c r="U36" t="s">
        <v>188</v>
      </c>
      <c r="V36" t="s">
        <v>122</v>
      </c>
      <c r="W36" s="82">
        <v>1045.4211600000001</v>
      </c>
      <c r="AG36" s="81" t="s">
        <v>118</v>
      </c>
      <c r="AH36">
        <v>903</v>
      </c>
      <c r="AI36">
        <v>930.09</v>
      </c>
    </row>
    <row r="37" spans="1:35" x14ac:dyDescent="0.35">
      <c r="A37" t="s">
        <v>96</v>
      </c>
      <c r="B37" t="s">
        <v>151</v>
      </c>
      <c r="C37" t="s">
        <v>152</v>
      </c>
      <c r="D37" t="s">
        <v>23</v>
      </c>
      <c r="E37" t="s">
        <v>99</v>
      </c>
      <c r="F37" t="s">
        <v>100</v>
      </c>
      <c r="G37" t="s">
        <v>153</v>
      </c>
      <c r="H37">
        <v>40</v>
      </c>
      <c r="I37">
        <v>2.5000000000000001E-2</v>
      </c>
      <c r="J37">
        <v>48.3</v>
      </c>
      <c r="K37">
        <v>0</v>
      </c>
      <c r="L37" t="s">
        <v>189</v>
      </c>
      <c r="M37" s="81" t="s">
        <v>118</v>
      </c>
      <c r="N37" t="s">
        <v>190</v>
      </c>
      <c r="O37" t="s">
        <v>103</v>
      </c>
      <c r="P37" s="82">
        <f t="shared" si="2"/>
        <v>1168.7739105599999</v>
      </c>
      <c r="Q37" t="s">
        <v>191</v>
      </c>
      <c r="R37">
        <v>44101503</v>
      </c>
      <c r="T37" t="s">
        <v>192</v>
      </c>
      <c r="U37" t="s">
        <v>193</v>
      </c>
      <c r="V37" t="s">
        <v>194</v>
      </c>
      <c r="W37" s="82">
        <v>1208.65968</v>
      </c>
      <c r="AG37" s="81" t="s">
        <v>118</v>
      </c>
      <c r="AH37">
        <v>1044</v>
      </c>
      <c r="AI37">
        <v>1075.32</v>
      </c>
    </row>
    <row r="38" spans="1:35" x14ac:dyDescent="0.35">
      <c r="A38" t="s">
        <v>96</v>
      </c>
      <c r="B38" t="s">
        <v>151</v>
      </c>
      <c r="C38" t="s">
        <v>152</v>
      </c>
      <c r="D38" t="s">
        <v>23</v>
      </c>
      <c r="E38" t="s">
        <v>99</v>
      </c>
      <c r="F38" t="s">
        <v>100</v>
      </c>
      <c r="G38" t="s">
        <v>153</v>
      </c>
      <c r="H38">
        <v>40</v>
      </c>
      <c r="I38">
        <v>2.5000000000000001E-2</v>
      </c>
      <c r="J38">
        <v>48.3</v>
      </c>
      <c r="K38">
        <v>0</v>
      </c>
      <c r="L38" t="s">
        <v>195</v>
      </c>
      <c r="M38" s="81" t="s">
        <v>118</v>
      </c>
      <c r="N38" t="s">
        <v>15</v>
      </c>
      <c r="O38" t="s">
        <v>103</v>
      </c>
      <c r="P38" s="82">
        <f t="shared" si="2"/>
        <v>906.80734440000003</v>
      </c>
      <c r="Q38" t="s">
        <v>196</v>
      </c>
      <c r="R38">
        <v>44103103</v>
      </c>
      <c r="T38" t="s">
        <v>197</v>
      </c>
      <c r="U38" t="s">
        <v>198</v>
      </c>
      <c r="V38" t="s">
        <v>126</v>
      </c>
      <c r="W38" s="82">
        <v>937.75319999999999</v>
      </c>
      <c r="AG38" s="81" t="s">
        <v>118</v>
      </c>
      <c r="AH38">
        <v>810</v>
      </c>
      <c r="AI38">
        <v>834.3</v>
      </c>
    </row>
    <row r="39" spans="1:35" x14ac:dyDescent="0.35">
      <c r="A39" t="s">
        <v>96</v>
      </c>
      <c r="B39" t="s">
        <v>151</v>
      </c>
      <c r="C39" t="s">
        <v>152</v>
      </c>
      <c r="D39" t="s">
        <v>24</v>
      </c>
      <c r="E39" t="s">
        <v>127</v>
      </c>
      <c r="F39" t="s">
        <v>199</v>
      </c>
      <c r="G39" t="s">
        <v>200</v>
      </c>
      <c r="H39">
        <v>35</v>
      </c>
      <c r="I39" t="s">
        <v>130</v>
      </c>
      <c r="J39">
        <v>71</v>
      </c>
      <c r="K39" t="s">
        <v>130</v>
      </c>
      <c r="L39" t="s">
        <v>154</v>
      </c>
      <c r="M39" s="81" t="s">
        <v>155</v>
      </c>
      <c r="O39" t="s">
        <v>103</v>
      </c>
      <c r="P39" s="82">
        <f t="shared" si="2"/>
        <v>16899.082547800001</v>
      </c>
      <c r="Q39" t="s">
        <v>201</v>
      </c>
      <c r="R39">
        <v>44101503</v>
      </c>
      <c r="T39" t="s">
        <v>157</v>
      </c>
      <c r="U39" t="s">
        <v>202</v>
      </c>
      <c r="V39" t="s">
        <v>159</v>
      </c>
      <c r="W39" s="82">
        <v>17475.7834</v>
      </c>
      <c r="AG39" s="81" t="s">
        <v>155</v>
      </c>
      <c r="AH39">
        <v>15095</v>
      </c>
      <c r="AI39">
        <v>15547.85</v>
      </c>
    </row>
    <row r="40" spans="1:35" x14ac:dyDescent="0.35">
      <c r="A40" t="s">
        <v>96</v>
      </c>
      <c r="B40" t="s">
        <v>151</v>
      </c>
      <c r="C40" t="s">
        <v>152</v>
      </c>
      <c r="D40" t="s">
        <v>24</v>
      </c>
      <c r="E40" t="s">
        <v>127</v>
      </c>
      <c r="F40" t="s">
        <v>199</v>
      </c>
      <c r="G40" t="s">
        <v>200</v>
      </c>
      <c r="H40">
        <v>35</v>
      </c>
      <c r="I40" t="s">
        <v>130</v>
      </c>
      <c r="J40">
        <v>71</v>
      </c>
      <c r="K40" t="s">
        <v>130</v>
      </c>
      <c r="L40" t="s">
        <v>160</v>
      </c>
      <c r="M40" t="s">
        <v>6</v>
      </c>
      <c r="N40" t="s">
        <v>5</v>
      </c>
      <c r="O40" t="s">
        <v>108</v>
      </c>
      <c r="P40" s="82">
        <f t="shared" si="2"/>
        <v>6.1573338200000001E-2</v>
      </c>
      <c r="T40" t="s">
        <v>161</v>
      </c>
      <c r="U40" t="s">
        <v>203</v>
      </c>
      <c r="V40" t="s">
        <v>111</v>
      </c>
      <c r="W40" s="82">
        <v>6.3674599999999998E-2</v>
      </c>
      <c r="AG40" t="s">
        <v>6</v>
      </c>
      <c r="AH40">
        <v>5.5E-2</v>
      </c>
      <c r="AI40">
        <v>5.6649999999999999E-2</v>
      </c>
    </row>
    <row r="41" spans="1:35" x14ac:dyDescent="0.35">
      <c r="A41" t="s">
        <v>96</v>
      </c>
      <c r="B41" t="s">
        <v>151</v>
      </c>
      <c r="C41" t="s">
        <v>152</v>
      </c>
      <c r="D41" t="s">
        <v>24</v>
      </c>
      <c r="E41" t="s">
        <v>127</v>
      </c>
      <c r="F41" t="s">
        <v>199</v>
      </c>
      <c r="G41" t="s">
        <v>200</v>
      </c>
      <c r="H41">
        <v>35</v>
      </c>
      <c r="I41" t="s">
        <v>130</v>
      </c>
      <c r="J41">
        <v>71</v>
      </c>
      <c r="K41" t="s">
        <v>130</v>
      </c>
      <c r="L41" t="s">
        <v>163</v>
      </c>
      <c r="M41" t="s">
        <v>7</v>
      </c>
      <c r="N41" t="s">
        <v>5</v>
      </c>
      <c r="O41" t="s">
        <v>108</v>
      </c>
      <c r="P41" s="82">
        <f t="shared" si="2"/>
        <v>7.2768490599999999E-2</v>
      </c>
      <c r="T41" t="s">
        <v>164</v>
      </c>
      <c r="U41" t="s">
        <v>204</v>
      </c>
      <c r="V41" t="s">
        <v>114</v>
      </c>
      <c r="W41" s="82">
        <v>7.5251799999999994E-2</v>
      </c>
      <c r="AG41" t="s">
        <v>7</v>
      </c>
      <c r="AH41">
        <v>6.5000000000000002E-2</v>
      </c>
      <c r="AI41">
        <v>6.6949999999999996E-2</v>
      </c>
    </row>
    <row r="42" spans="1:35" x14ac:dyDescent="0.35">
      <c r="A42" t="s">
        <v>96</v>
      </c>
      <c r="B42" t="s">
        <v>151</v>
      </c>
      <c r="C42" t="s">
        <v>152</v>
      </c>
      <c r="D42" t="s">
        <v>24</v>
      </c>
      <c r="E42" t="s">
        <v>127</v>
      </c>
      <c r="F42" t="s">
        <v>199</v>
      </c>
      <c r="G42" t="s">
        <v>200</v>
      </c>
      <c r="H42">
        <v>35</v>
      </c>
      <c r="I42" t="s">
        <v>130</v>
      </c>
      <c r="J42">
        <v>71</v>
      </c>
      <c r="K42" t="s">
        <v>130</v>
      </c>
      <c r="L42" t="s">
        <v>166</v>
      </c>
      <c r="M42" t="s">
        <v>9</v>
      </c>
      <c r="N42" t="s">
        <v>5</v>
      </c>
      <c r="O42" t="s">
        <v>108</v>
      </c>
      <c r="P42" s="82">
        <f t="shared" si="2"/>
        <v>8.3963643000000004E-2</v>
      </c>
      <c r="T42" t="s">
        <v>167</v>
      </c>
      <c r="U42" t="s">
        <v>205</v>
      </c>
      <c r="V42" t="s">
        <v>117</v>
      </c>
      <c r="W42" s="82">
        <v>8.6829000000000003E-2</v>
      </c>
      <c r="AG42" t="s">
        <v>9</v>
      </c>
      <c r="AH42">
        <v>7.4999999999999997E-2</v>
      </c>
      <c r="AI42">
        <v>7.7249999999999999E-2</v>
      </c>
    </row>
    <row r="43" spans="1:35" x14ac:dyDescent="0.35">
      <c r="A43" t="s">
        <v>96</v>
      </c>
      <c r="B43" t="s">
        <v>151</v>
      </c>
      <c r="C43" t="s">
        <v>152</v>
      </c>
      <c r="D43" t="s">
        <v>24</v>
      </c>
      <c r="E43" t="s">
        <v>127</v>
      </c>
      <c r="F43" t="s">
        <v>199</v>
      </c>
      <c r="G43" t="s">
        <v>200</v>
      </c>
      <c r="H43">
        <v>35</v>
      </c>
      <c r="I43" t="s">
        <v>130</v>
      </c>
      <c r="J43">
        <v>71</v>
      </c>
      <c r="K43" t="s">
        <v>130</v>
      </c>
      <c r="L43" t="s">
        <v>169</v>
      </c>
      <c r="M43" t="s">
        <v>170</v>
      </c>
      <c r="N43" t="s">
        <v>55</v>
      </c>
      <c r="O43" t="s">
        <v>171</v>
      </c>
      <c r="P43" s="82">
        <f t="shared" si="2"/>
        <v>0</v>
      </c>
      <c r="Q43" t="s">
        <v>206</v>
      </c>
      <c r="R43">
        <v>43233410</v>
      </c>
      <c r="T43" t="s">
        <v>173</v>
      </c>
      <c r="U43" t="s">
        <v>207</v>
      </c>
      <c r="V43" t="s">
        <v>175</v>
      </c>
      <c r="W43" s="82">
        <v>0</v>
      </c>
      <c r="AG43" t="s">
        <v>170</v>
      </c>
      <c r="AH43">
        <v>0</v>
      </c>
      <c r="AI43">
        <v>0</v>
      </c>
    </row>
    <row r="44" spans="1:35" x14ac:dyDescent="0.35">
      <c r="A44" t="s">
        <v>96</v>
      </c>
      <c r="B44" t="s">
        <v>151</v>
      </c>
      <c r="C44" t="s">
        <v>152</v>
      </c>
      <c r="D44" t="s">
        <v>24</v>
      </c>
      <c r="E44" t="s">
        <v>127</v>
      </c>
      <c r="F44" t="s">
        <v>199</v>
      </c>
      <c r="G44" t="s">
        <v>200</v>
      </c>
      <c r="H44">
        <v>35</v>
      </c>
      <c r="I44" t="s">
        <v>130</v>
      </c>
      <c r="J44">
        <v>71</v>
      </c>
      <c r="K44" t="s">
        <v>130</v>
      </c>
      <c r="L44" t="s">
        <v>176</v>
      </c>
      <c r="M44" t="s">
        <v>170</v>
      </c>
      <c r="N44" t="s">
        <v>57</v>
      </c>
      <c r="O44" t="s">
        <v>171</v>
      </c>
      <c r="P44" s="82">
        <f t="shared" si="2"/>
        <v>0</v>
      </c>
      <c r="Q44" t="s">
        <v>206</v>
      </c>
      <c r="R44">
        <v>43233410</v>
      </c>
      <c r="T44" t="s">
        <v>178</v>
      </c>
      <c r="U44" t="s">
        <v>208</v>
      </c>
      <c r="V44" t="s">
        <v>180</v>
      </c>
      <c r="W44" s="82">
        <v>0</v>
      </c>
      <c r="AG44" t="s">
        <v>170</v>
      </c>
      <c r="AH44">
        <v>0</v>
      </c>
      <c r="AI44">
        <v>0</v>
      </c>
    </row>
    <row r="45" spans="1:35" x14ac:dyDescent="0.35">
      <c r="A45" t="s">
        <v>96</v>
      </c>
      <c r="B45" t="s">
        <v>151</v>
      </c>
      <c r="C45" t="s">
        <v>152</v>
      </c>
      <c r="D45" t="s">
        <v>24</v>
      </c>
      <c r="E45" t="s">
        <v>127</v>
      </c>
      <c r="F45" t="s">
        <v>199</v>
      </c>
      <c r="G45" t="s">
        <v>200</v>
      </c>
      <c r="H45">
        <v>35</v>
      </c>
      <c r="I45" t="s">
        <v>130</v>
      </c>
      <c r="J45">
        <v>71</v>
      </c>
      <c r="K45" t="s">
        <v>130</v>
      </c>
      <c r="L45" t="s">
        <v>181</v>
      </c>
      <c r="M45" t="s">
        <v>170</v>
      </c>
      <c r="N45" t="s">
        <v>59</v>
      </c>
      <c r="O45" t="s">
        <v>171</v>
      </c>
      <c r="P45" s="82">
        <f t="shared" si="2"/>
        <v>0</v>
      </c>
      <c r="Q45" t="s">
        <v>206</v>
      </c>
      <c r="R45">
        <v>43233410</v>
      </c>
      <c r="T45" t="s">
        <v>183</v>
      </c>
      <c r="U45" t="s">
        <v>209</v>
      </c>
      <c r="V45" t="s">
        <v>185</v>
      </c>
      <c r="W45" s="82">
        <v>0</v>
      </c>
      <c r="AG45" t="s">
        <v>170</v>
      </c>
      <c r="AH45">
        <v>0</v>
      </c>
      <c r="AI45">
        <v>0</v>
      </c>
    </row>
    <row r="46" spans="1:35" x14ac:dyDescent="0.35">
      <c r="A46" t="s">
        <v>96</v>
      </c>
      <c r="B46" t="s">
        <v>151</v>
      </c>
      <c r="C46" t="s">
        <v>152</v>
      </c>
      <c r="D46" t="s">
        <v>24</v>
      </c>
      <c r="E46" t="s">
        <v>127</v>
      </c>
      <c r="F46" t="s">
        <v>199</v>
      </c>
      <c r="G46" t="s">
        <v>200</v>
      </c>
      <c r="H46">
        <v>35</v>
      </c>
      <c r="I46" t="s">
        <v>130</v>
      </c>
      <c r="J46">
        <v>71</v>
      </c>
      <c r="K46" t="s">
        <v>130</v>
      </c>
      <c r="L46" t="s">
        <v>186</v>
      </c>
      <c r="M46" s="81" t="s">
        <v>118</v>
      </c>
      <c r="N46" t="s">
        <v>14</v>
      </c>
      <c r="O46" t="s">
        <v>103</v>
      </c>
      <c r="P46" s="82">
        <f t="shared" si="2"/>
        <v>0</v>
      </c>
      <c r="Q46" t="s">
        <v>206</v>
      </c>
      <c r="R46">
        <v>44103116</v>
      </c>
      <c r="T46" t="s">
        <v>187</v>
      </c>
      <c r="U46" t="s">
        <v>210</v>
      </c>
      <c r="V46" t="s">
        <v>122</v>
      </c>
      <c r="W46" s="82">
        <v>0</v>
      </c>
      <c r="AG46" s="81" t="s">
        <v>118</v>
      </c>
      <c r="AH46">
        <v>0</v>
      </c>
      <c r="AI46">
        <v>0</v>
      </c>
    </row>
    <row r="47" spans="1:35" x14ac:dyDescent="0.35">
      <c r="A47" t="s">
        <v>96</v>
      </c>
      <c r="B47" t="s">
        <v>151</v>
      </c>
      <c r="C47" t="s">
        <v>152</v>
      </c>
      <c r="D47" t="s">
        <v>24</v>
      </c>
      <c r="E47" t="s">
        <v>127</v>
      </c>
      <c r="F47" t="s">
        <v>199</v>
      </c>
      <c r="G47" t="s">
        <v>200</v>
      </c>
      <c r="H47">
        <v>35</v>
      </c>
      <c r="I47" t="s">
        <v>130</v>
      </c>
      <c r="J47">
        <v>71</v>
      </c>
      <c r="K47" t="s">
        <v>130</v>
      </c>
      <c r="L47" t="s">
        <v>189</v>
      </c>
      <c r="M47" s="81" t="s">
        <v>118</v>
      </c>
      <c r="N47" t="s">
        <v>190</v>
      </c>
      <c r="O47" t="s">
        <v>103</v>
      </c>
      <c r="P47" s="82">
        <f t="shared" si="2"/>
        <v>1698.3046190800001</v>
      </c>
      <c r="Q47" t="s">
        <v>211</v>
      </c>
      <c r="R47">
        <v>44103116</v>
      </c>
      <c r="T47" t="s">
        <v>192</v>
      </c>
      <c r="U47" t="s">
        <v>212</v>
      </c>
      <c r="V47" t="s">
        <v>194</v>
      </c>
      <c r="W47" s="82">
        <v>1756.26124</v>
      </c>
      <c r="AG47" s="81" t="s">
        <v>118</v>
      </c>
      <c r="AH47">
        <v>1517</v>
      </c>
      <c r="AI47">
        <v>1562.51</v>
      </c>
    </row>
    <row r="48" spans="1:35" x14ac:dyDescent="0.35">
      <c r="A48" t="s">
        <v>96</v>
      </c>
      <c r="B48" t="s">
        <v>151</v>
      </c>
      <c r="C48" t="s">
        <v>152</v>
      </c>
      <c r="D48" t="s">
        <v>24</v>
      </c>
      <c r="E48" t="s">
        <v>127</v>
      </c>
      <c r="F48" t="s">
        <v>199</v>
      </c>
      <c r="G48" t="s">
        <v>200</v>
      </c>
      <c r="H48">
        <v>35</v>
      </c>
      <c r="I48" t="s">
        <v>130</v>
      </c>
      <c r="J48">
        <v>71</v>
      </c>
      <c r="K48" t="s">
        <v>130</v>
      </c>
      <c r="L48" t="s">
        <v>195</v>
      </c>
      <c r="M48" s="81" t="s">
        <v>118</v>
      </c>
      <c r="N48" t="s">
        <v>15</v>
      </c>
      <c r="O48" t="s">
        <v>103</v>
      </c>
      <c r="P48" s="82">
        <f t="shared" si="2"/>
        <v>779.18260703999999</v>
      </c>
      <c r="Q48" t="s">
        <v>213</v>
      </c>
      <c r="R48">
        <v>44103103</v>
      </c>
      <c r="T48" t="s">
        <v>197</v>
      </c>
      <c r="U48" t="s">
        <v>214</v>
      </c>
      <c r="V48" t="s">
        <v>126</v>
      </c>
      <c r="W48" s="82">
        <v>805.77311999999995</v>
      </c>
      <c r="AG48" s="81" t="s">
        <v>118</v>
      </c>
      <c r="AH48">
        <v>696</v>
      </c>
      <c r="AI48">
        <v>716.88</v>
      </c>
    </row>
    <row r="49" spans="1:35" x14ac:dyDescent="0.35">
      <c r="A49" t="s">
        <v>96</v>
      </c>
      <c r="B49" t="s">
        <v>151</v>
      </c>
      <c r="C49" t="s">
        <v>152</v>
      </c>
      <c r="D49" t="s">
        <v>25</v>
      </c>
      <c r="E49" t="s">
        <v>140</v>
      </c>
      <c r="F49" t="s">
        <v>215</v>
      </c>
      <c r="G49" t="s">
        <v>1889</v>
      </c>
      <c r="H49">
        <v>40</v>
      </c>
      <c r="I49">
        <v>0.76</v>
      </c>
      <c r="J49">
        <v>57</v>
      </c>
      <c r="K49">
        <v>0.76</v>
      </c>
      <c r="L49" t="s">
        <v>154</v>
      </c>
      <c r="M49" s="81" t="s">
        <v>155</v>
      </c>
      <c r="O49" t="s">
        <v>103</v>
      </c>
      <c r="P49" s="82">
        <f t="shared" si="2"/>
        <v>5866.2598576</v>
      </c>
      <c r="Q49" t="s">
        <v>216</v>
      </c>
      <c r="R49">
        <v>43212105</v>
      </c>
      <c r="T49" t="s">
        <v>157</v>
      </c>
      <c r="U49" t="s">
        <v>217</v>
      </c>
      <c r="V49" t="s">
        <v>159</v>
      </c>
      <c r="W49" s="82">
        <v>6066.4528</v>
      </c>
      <c r="AG49" s="81" t="s">
        <v>155</v>
      </c>
      <c r="AH49">
        <v>5240</v>
      </c>
      <c r="AI49">
        <v>5397.2</v>
      </c>
    </row>
    <row r="50" spans="1:35" x14ac:dyDescent="0.35">
      <c r="A50" t="s">
        <v>96</v>
      </c>
      <c r="B50" t="s">
        <v>151</v>
      </c>
      <c r="C50" t="s">
        <v>152</v>
      </c>
      <c r="D50" t="s">
        <v>25</v>
      </c>
      <c r="E50" t="s">
        <v>140</v>
      </c>
      <c r="F50" t="s">
        <v>215</v>
      </c>
      <c r="G50" t="s">
        <v>1889</v>
      </c>
      <c r="H50">
        <v>40</v>
      </c>
      <c r="I50">
        <v>0.76</v>
      </c>
      <c r="J50">
        <v>57</v>
      </c>
      <c r="K50">
        <v>0.76</v>
      </c>
      <c r="L50" t="s">
        <v>160</v>
      </c>
      <c r="M50" t="s">
        <v>6</v>
      </c>
      <c r="N50" t="s">
        <v>5</v>
      </c>
      <c r="O50" t="s">
        <v>108</v>
      </c>
      <c r="P50" s="82">
        <f t="shared" si="2"/>
        <v>0.11195152400000001</v>
      </c>
      <c r="T50" t="s">
        <v>161</v>
      </c>
      <c r="U50" t="s">
        <v>218</v>
      </c>
      <c r="V50" t="s">
        <v>111</v>
      </c>
      <c r="W50" s="82">
        <v>0.11577200000000001</v>
      </c>
      <c r="AG50" t="s">
        <v>6</v>
      </c>
      <c r="AH50">
        <v>0.1</v>
      </c>
      <c r="AI50">
        <v>0.10300000000000001</v>
      </c>
    </row>
    <row r="51" spans="1:35" x14ac:dyDescent="0.35">
      <c r="A51" t="s">
        <v>96</v>
      </c>
      <c r="B51" t="s">
        <v>151</v>
      </c>
      <c r="C51" t="s">
        <v>152</v>
      </c>
      <c r="D51" t="s">
        <v>25</v>
      </c>
      <c r="E51" t="s">
        <v>140</v>
      </c>
      <c r="F51" t="s">
        <v>215</v>
      </c>
      <c r="G51" t="s">
        <v>1889</v>
      </c>
      <c r="H51">
        <v>40</v>
      </c>
      <c r="I51">
        <v>0.76</v>
      </c>
      <c r="J51">
        <v>57</v>
      </c>
      <c r="K51">
        <v>0.76</v>
      </c>
      <c r="L51" t="s">
        <v>163</v>
      </c>
      <c r="M51" t="s">
        <v>7</v>
      </c>
      <c r="N51" t="s">
        <v>5</v>
      </c>
      <c r="O51" t="s">
        <v>108</v>
      </c>
      <c r="P51" s="82">
        <f t="shared" si="2"/>
        <v>0.11195152400000001</v>
      </c>
      <c r="T51" t="s">
        <v>164</v>
      </c>
      <c r="U51" t="s">
        <v>219</v>
      </c>
      <c r="V51" t="s">
        <v>114</v>
      </c>
      <c r="W51" s="82">
        <v>0.11577200000000001</v>
      </c>
      <c r="AG51" t="s">
        <v>7</v>
      </c>
      <c r="AH51">
        <v>0.1</v>
      </c>
      <c r="AI51">
        <v>0.10300000000000001</v>
      </c>
    </row>
    <row r="52" spans="1:35" x14ac:dyDescent="0.35">
      <c r="A52" t="s">
        <v>96</v>
      </c>
      <c r="B52" t="s">
        <v>151</v>
      </c>
      <c r="C52" t="s">
        <v>152</v>
      </c>
      <c r="D52" t="s">
        <v>25</v>
      </c>
      <c r="E52" t="s">
        <v>140</v>
      </c>
      <c r="F52" t="s">
        <v>215</v>
      </c>
      <c r="G52" t="s">
        <v>1889</v>
      </c>
      <c r="H52">
        <v>40</v>
      </c>
      <c r="I52">
        <v>0.76</v>
      </c>
      <c r="J52">
        <v>57</v>
      </c>
      <c r="K52">
        <v>0.76</v>
      </c>
      <c r="L52" t="s">
        <v>166</v>
      </c>
      <c r="M52" t="s">
        <v>9</v>
      </c>
      <c r="N52" t="s">
        <v>5</v>
      </c>
      <c r="O52" t="s">
        <v>108</v>
      </c>
      <c r="P52" s="82">
        <f t="shared" si="2"/>
        <v>0.11195152400000001</v>
      </c>
      <c r="T52" t="s">
        <v>167</v>
      </c>
      <c r="U52" t="s">
        <v>220</v>
      </c>
      <c r="V52" t="s">
        <v>117</v>
      </c>
      <c r="W52" s="82">
        <v>0.11577200000000001</v>
      </c>
      <c r="AG52" t="s">
        <v>9</v>
      </c>
      <c r="AH52">
        <v>0.1</v>
      </c>
      <c r="AI52">
        <v>0.10300000000000001</v>
      </c>
    </row>
    <row r="53" spans="1:35" x14ac:dyDescent="0.35">
      <c r="A53" t="s">
        <v>96</v>
      </c>
      <c r="B53" t="s">
        <v>151</v>
      </c>
      <c r="C53" t="s">
        <v>152</v>
      </c>
      <c r="D53" t="s">
        <v>25</v>
      </c>
      <c r="E53" t="s">
        <v>140</v>
      </c>
      <c r="F53" t="s">
        <v>215</v>
      </c>
      <c r="G53" t="s">
        <v>1889</v>
      </c>
      <c r="H53">
        <v>40</v>
      </c>
      <c r="I53">
        <v>0.76</v>
      </c>
      <c r="J53">
        <v>57</v>
      </c>
      <c r="K53">
        <v>0.76</v>
      </c>
      <c r="L53" t="s">
        <v>169</v>
      </c>
      <c r="M53" t="s">
        <v>170</v>
      </c>
      <c r="N53" t="s">
        <v>55</v>
      </c>
      <c r="O53" t="s">
        <v>171</v>
      </c>
      <c r="P53" s="82">
        <f t="shared" si="2"/>
        <v>0</v>
      </c>
      <c r="Q53" t="s">
        <v>206</v>
      </c>
      <c r="R53">
        <v>43232111</v>
      </c>
      <c r="T53" t="s">
        <v>173</v>
      </c>
      <c r="U53" t="s">
        <v>221</v>
      </c>
      <c r="V53" t="s">
        <v>175</v>
      </c>
      <c r="W53" s="82">
        <v>0</v>
      </c>
      <c r="AG53" t="s">
        <v>170</v>
      </c>
      <c r="AH53">
        <v>0</v>
      </c>
      <c r="AI53">
        <v>0</v>
      </c>
    </row>
    <row r="54" spans="1:35" x14ac:dyDescent="0.35">
      <c r="A54" t="s">
        <v>96</v>
      </c>
      <c r="B54" t="s">
        <v>151</v>
      </c>
      <c r="C54" t="s">
        <v>152</v>
      </c>
      <c r="D54" t="s">
        <v>25</v>
      </c>
      <c r="E54" t="s">
        <v>140</v>
      </c>
      <c r="F54" t="s">
        <v>215</v>
      </c>
      <c r="G54" t="s">
        <v>1889</v>
      </c>
      <c r="H54">
        <v>40</v>
      </c>
      <c r="I54">
        <v>0.76</v>
      </c>
      <c r="J54">
        <v>57</v>
      </c>
      <c r="K54">
        <v>0.76</v>
      </c>
      <c r="L54" t="s">
        <v>176</v>
      </c>
      <c r="M54" t="s">
        <v>170</v>
      </c>
      <c r="N54" t="s">
        <v>57</v>
      </c>
      <c r="O54" t="s">
        <v>171</v>
      </c>
      <c r="P54" s="82">
        <f t="shared" si="2"/>
        <v>0</v>
      </c>
      <c r="Q54" t="s">
        <v>222</v>
      </c>
      <c r="R54">
        <v>43201404</v>
      </c>
      <c r="T54" t="s">
        <v>178</v>
      </c>
      <c r="U54" t="s">
        <v>223</v>
      </c>
      <c r="V54" t="s">
        <v>180</v>
      </c>
      <c r="W54" s="82">
        <v>0</v>
      </c>
      <c r="AG54" t="s">
        <v>170</v>
      </c>
      <c r="AH54">
        <v>0</v>
      </c>
      <c r="AI54">
        <v>0</v>
      </c>
    </row>
    <row r="55" spans="1:35" x14ac:dyDescent="0.35">
      <c r="A55" t="s">
        <v>96</v>
      </c>
      <c r="B55" t="s">
        <v>151</v>
      </c>
      <c r="C55" t="s">
        <v>152</v>
      </c>
      <c r="D55" t="s">
        <v>25</v>
      </c>
      <c r="E55" t="s">
        <v>140</v>
      </c>
      <c r="F55" t="s">
        <v>215</v>
      </c>
      <c r="G55" t="s">
        <v>1889</v>
      </c>
      <c r="H55">
        <v>40</v>
      </c>
      <c r="I55">
        <v>0.76</v>
      </c>
      <c r="J55">
        <v>57</v>
      </c>
      <c r="K55">
        <v>0.76</v>
      </c>
      <c r="L55" t="s">
        <v>181</v>
      </c>
      <c r="M55" t="s">
        <v>170</v>
      </c>
      <c r="N55" t="s">
        <v>59</v>
      </c>
      <c r="O55" t="s">
        <v>171</v>
      </c>
      <c r="P55" s="82">
        <f t="shared" si="2"/>
        <v>0</v>
      </c>
      <c r="Q55" t="s">
        <v>222</v>
      </c>
      <c r="R55">
        <v>43201404</v>
      </c>
      <c r="T55" t="s">
        <v>183</v>
      </c>
      <c r="U55" t="s">
        <v>224</v>
      </c>
      <c r="V55" t="s">
        <v>185</v>
      </c>
      <c r="W55" s="82">
        <v>0</v>
      </c>
      <c r="AG55" t="s">
        <v>170</v>
      </c>
      <c r="AH55">
        <v>0</v>
      </c>
      <c r="AI55">
        <v>0</v>
      </c>
    </row>
    <row r="56" spans="1:35" x14ac:dyDescent="0.35">
      <c r="A56" t="s">
        <v>96</v>
      </c>
      <c r="B56" t="s">
        <v>151</v>
      </c>
      <c r="C56" t="s">
        <v>152</v>
      </c>
      <c r="D56" t="s">
        <v>25</v>
      </c>
      <c r="E56" t="s">
        <v>140</v>
      </c>
      <c r="F56" t="s">
        <v>215</v>
      </c>
      <c r="G56" t="s">
        <v>1889</v>
      </c>
      <c r="H56">
        <v>40</v>
      </c>
      <c r="I56">
        <v>0.76</v>
      </c>
      <c r="J56">
        <v>57</v>
      </c>
      <c r="K56">
        <v>0.76</v>
      </c>
      <c r="L56" t="s">
        <v>186</v>
      </c>
      <c r="M56" s="81" t="s">
        <v>118</v>
      </c>
      <c r="N56" t="s">
        <v>14</v>
      </c>
      <c r="O56" t="s">
        <v>103</v>
      </c>
      <c r="P56" s="82">
        <f t="shared" si="2"/>
        <v>0</v>
      </c>
      <c r="Q56" t="s">
        <v>225</v>
      </c>
      <c r="R56">
        <v>44101705</v>
      </c>
      <c r="T56" t="s">
        <v>187</v>
      </c>
      <c r="U56" t="s">
        <v>226</v>
      </c>
      <c r="V56" t="s">
        <v>122</v>
      </c>
      <c r="W56" s="82">
        <v>0</v>
      </c>
      <c r="AG56" s="81" t="s">
        <v>118</v>
      </c>
      <c r="AH56">
        <v>0</v>
      </c>
      <c r="AI56">
        <v>0</v>
      </c>
    </row>
    <row r="57" spans="1:35" x14ac:dyDescent="0.35">
      <c r="A57" t="s">
        <v>96</v>
      </c>
      <c r="B57" t="s">
        <v>151</v>
      </c>
      <c r="C57" t="s">
        <v>152</v>
      </c>
      <c r="D57" t="s">
        <v>25</v>
      </c>
      <c r="E57" t="s">
        <v>140</v>
      </c>
      <c r="F57" t="s">
        <v>215</v>
      </c>
      <c r="G57" t="s">
        <v>1889</v>
      </c>
      <c r="H57">
        <v>40</v>
      </c>
      <c r="I57">
        <v>0.76</v>
      </c>
      <c r="J57">
        <v>57</v>
      </c>
      <c r="K57">
        <v>0.76</v>
      </c>
      <c r="L57" t="s">
        <v>189</v>
      </c>
      <c r="M57" s="81" t="s">
        <v>118</v>
      </c>
      <c r="N57" t="s">
        <v>190</v>
      </c>
      <c r="O57" t="s">
        <v>103</v>
      </c>
      <c r="P57" s="82">
        <f t="shared" si="2"/>
        <v>677.30672019999997</v>
      </c>
      <c r="Q57" t="s">
        <v>227</v>
      </c>
      <c r="R57">
        <v>44103116</v>
      </c>
      <c r="T57" t="s">
        <v>192</v>
      </c>
      <c r="U57" t="s">
        <v>228</v>
      </c>
      <c r="V57" t="s">
        <v>194</v>
      </c>
      <c r="W57" s="82">
        <v>700.42059999999992</v>
      </c>
      <c r="AG57" s="81" t="s">
        <v>118</v>
      </c>
      <c r="AH57">
        <v>605</v>
      </c>
      <c r="AI57">
        <v>623.15</v>
      </c>
    </row>
    <row r="58" spans="1:35" x14ac:dyDescent="0.35">
      <c r="A58" t="s">
        <v>96</v>
      </c>
      <c r="B58" t="s">
        <v>151</v>
      </c>
      <c r="C58" t="s">
        <v>152</v>
      </c>
      <c r="D58" t="s">
        <v>25</v>
      </c>
      <c r="E58" t="s">
        <v>140</v>
      </c>
      <c r="F58" t="s">
        <v>215</v>
      </c>
      <c r="G58" t="s">
        <v>1889</v>
      </c>
      <c r="H58">
        <v>40</v>
      </c>
      <c r="I58">
        <v>0.76</v>
      </c>
      <c r="J58">
        <v>57</v>
      </c>
      <c r="K58">
        <v>0.76</v>
      </c>
      <c r="L58" t="s">
        <v>195</v>
      </c>
      <c r="M58" s="81" t="s">
        <v>118</v>
      </c>
      <c r="N58" t="s">
        <v>15</v>
      </c>
      <c r="O58" t="s">
        <v>103</v>
      </c>
      <c r="P58" s="82">
        <f t="shared" si="2"/>
        <v>587.74550099999999</v>
      </c>
      <c r="Q58" t="s">
        <v>229</v>
      </c>
      <c r="R58">
        <v>44103103</v>
      </c>
      <c r="T58" t="s">
        <v>197</v>
      </c>
      <c r="U58" t="s">
        <v>230</v>
      </c>
      <c r="V58" t="s">
        <v>126</v>
      </c>
      <c r="W58" s="82">
        <v>607.803</v>
      </c>
      <c r="AG58" s="81" t="s">
        <v>118</v>
      </c>
      <c r="AH58">
        <v>525</v>
      </c>
      <c r="AI58">
        <v>540.75</v>
      </c>
    </row>
    <row r="59" spans="1:35" x14ac:dyDescent="0.35">
      <c r="A59" t="s">
        <v>96</v>
      </c>
      <c r="B59" t="s">
        <v>231</v>
      </c>
      <c r="C59" t="s">
        <v>232</v>
      </c>
      <c r="D59" t="s">
        <v>23</v>
      </c>
      <c r="E59" t="s">
        <v>99</v>
      </c>
      <c r="F59" t="s">
        <v>233</v>
      </c>
      <c r="G59" t="s">
        <v>1893</v>
      </c>
      <c r="H59">
        <v>50</v>
      </c>
      <c r="I59">
        <v>2.3E-2</v>
      </c>
      <c r="J59">
        <v>52.5</v>
      </c>
      <c r="K59">
        <v>0</v>
      </c>
      <c r="L59" t="s">
        <v>234</v>
      </c>
      <c r="M59" s="81" t="s">
        <v>235</v>
      </c>
      <c r="O59" t="s">
        <v>103</v>
      </c>
      <c r="P59" s="82">
        <f t="shared" si="2"/>
        <v>42287.449160520002</v>
      </c>
      <c r="Q59" t="s">
        <v>1894</v>
      </c>
      <c r="R59">
        <v>44101503</v>
      </c>
      <c r="T59" t="s">
        <v>236</v>
      </c>
      <c r="U59" t="s">
        <v>237</v>
      </c>
      <c r="V59" t="s">
        <v>238</v>
      </c>
      <c r="W59" s="82">
        <v>43730.557560000001</v>
      </c>
      <c r="AG59" s="81" t="s">
        <v>235</v>
      </c>
      <c r="AH59">
        <v>37773</v>
      </c>
      <c r="AI59">
        <v>38906.19</v>
      </c>
    </row>
    <row r="60" spans="1:35" x14ac:dyDescent="0.35">
      <c r="A60" t="s">
        <v>96</v>
      </c>
      <c r="B60" t="s">
        <v>231</v>
      </c>
      <c r="C60" t="s">
        <v>232</v>
      </c>
      <c r="D60" t="s">
        <v>23</v>
      </c>
      <c r="E60" t="s">
        <v>99</v>
      </c>
      <c r="F60" t="s">
        <v>233</v>
      </c>
      <c r="G60" t="s">
        <v>1893</v>
      </c>
      <c r="H60">
        <v>50</v>
      </c>
      <c r="I60">
        <v>2.3E-2</v>
      </c>
      <c r="J60">
        <v>52.5</v>
      </c>
      <c r="K60">
        <v>0</v>
      </c>
      <c r="L60" t="s">
        <v>239</v>
      </c>
      <c r="M60" t="s">
        <v>6</v>
      </c>
      <c r="N60" t="s">
        <v>5</v>
      </c>
      <c r="O60" t="s">
        <v>108</v>
      </c>
      <c r="P60" s="82">
        <f t="shared" si="2"/>
        <v>4.7019640080000001E-2</v>
      </c>
      <c r="T60" t="s">
        <v>240</v>
      </c>
      <c r="U60" t="s">
        <v>241</v>
      </c>
      <c r="V60" t="s">
        <v>111</v>
      </c>
      <c r="W60" s="82">
        <v>4.8624239999999999E-2</v>
      </c>
      <c r="AG60" t="s">
        <v>6</v>
      </c>
      <c r="AH60">
        <v>4.2000000000000003E-2</v>
      </c>
      <c r="AI60">
        <v>4.326E-2</v>
      </c>
    </row>
    <row r="61" spans="1:35" x14ac:dyDescent="0.35">
      <c r="A61" t="s">
        <v>96</v>
      </c>
      <c r="B61" t="s">
        <v>231</v>
      </c>
      <c r="C61" t="s">
        <v>232</v>
      </c>
      <c r="D61" t="s">
        <v>23</v>
      </c>
      <c r="E61" t="s">
        <v>99</v>
      </c>
      <c r="F61" t="s">
        <v>233</v>
      </c>
      <c r="G61" t="s">
        <v>1893</v>
      </c>
      <c r="H61">
        <v>50</v>
      </c>
      <c r="I61">
        <v>2.3E-2</v>
      </c>
      <c r="J61">
        <v>52.5</v>
      </c>
      <c r="K61">
        <v>0</v>
      </c>
      <c r="L61" t="s">
        <v>242</v>
      </c>
      <c r="M61" t="s">
        <v>6</v>
      </c>
      <c r="N61" t="s">
        <v>48</v>
      </c>
      <c r="O61" t="s">
        <v>108</v>
      </c>
      <c r="P61" s="82">
        <f t="shared" si="2"/>
        <v>9.2919764920000009E-2</v>
      </c>
      <c r="T61" t="s">
        <v>243</v>
      </c>
      <c r="U61" t="s">
        <v>244</v>
      </c>
      <c r="V61" t="s">
        <v>245</v>
      </c>
      <c r="W61" s="82">
        <v>9.6090760000000011E-2</v>
      </c>
      <c r="AG61" t="s">
        <v>6</v>
      </c>
      <c r="AH61">
        <v>8.3000000000000004E-2</v>
      </c>
      <c r="AI61">
        <v>8.549000000000001E-2</v>
      </c>
    </row>
    <row r="62" spans="1:35" x14ac:dyDescent="0.35">
      <c r="A62" t="s">
        <v>96</v>
      </c>
      <c r="B62" t="s">
        <v>231</v>
      </c>
      <c r="C62" t="s">
        <v>232</v>
      </c>
      <c r="D62" t="s">
        <v>23</v>
      </c>
      <c r="E62" t="s">
        <v>99</v>
      </c>
      <c r="F62" t="s">
        <v>233</v>
      </c>
      <c r="G62" t="s">
        <v>1893</v>
      </c>
      <c r="H62">
        <v>50</v>
      </c>
      <c r="I62">
        <v>2.3E-2</v>
      </c>
      <c r="J62">
        <v>52.5</v>
      </c>
      <c r="K62">
        <v>0</v>
      </c>
      <c r="L62" t="s">
        <v>246</v>
      </c>
      <c r="M62" t="s">
        <v>7</v>
      </c>
      <c r="N62" t="s">
        <v>5</v>
      </c>
      <c r="O62" t="s">
        <v>108</v>
      </c>
      <c r="P62" s="82">
        <f t="shared" si="2"/>
        <v>4.7019640080000001E-2</v>
      </c>
      <c r="T62" t="s">
        <v>247</v>
      </c>
      <c r="U62" t="s">
        <v>248</v>
      </c>
      <c r="V62" t="s">
        <v>114</v>
      </c>
      <c r="W62" s="82">
        <v>4.8624239999999999E-2</v>
      </c>
      <c r="AG62" t="s">
        <v>7</v>
      </c>
      <c r="AH62">
        <v>4.2000000000000003E-2</v>
      </c>
      <c r="AI62">
        <v>4.326E-2</v>
      </c>
    </row>
    <row r="63" spans="1:35" x14ac:dyDescent="0.35">
      <c r="A63" t="s">
        <v>96</v>
      </c>
      <c r="B63" t="s">
        <v>231</v>
      </c>
      <c r="C63" t="s">
        <v>232</v>
      </c>
      <c r="D63" t="s">
        <v>23</v>
      </c>
      <c r="E63" t="s">
        <v>99</v>
      </c>
      <c r="F63" t="s">
        <v>233</v>
      </c>
      <c r="G63" t="s">
        <v>1893</v>
      </c>
      <c r="H63">
        <v>50</v>
      </c>
      <c r="I63">
        <v>2.3E-2</v>
      </c>
      <c r="J63">
        <v>52.5</v>
      </c>
      <c r="K63">
        <v>0</v>
      </c>
      <c r="L63" t="s">
        <v>249</v>
      </c>
      <c r="M63" t="s">
        <v>7</v>
      </c>
      <c r="N63" t="s">
        <v>48</v>
      </c>
      <c r="O63" t="s">
        <v>108</v>
      </c>
      <c r="P63" s="82">
        <f t="shared" si="2"/>
        <v>9.2919764920000009E-2</v>
      </c>
      <c r="T63" t="s">
        <v>250</v>
      </c>
      <c r="U63" t="s">
        <v>251</v>
      </c>
      <c r="V63" t="s">
        <v>252</v>
      </c>
      <c r="W63" s="82">
        <v>9.6090760000000011E-2</v>
      </c>
      <c r="AG63" t="s">
        <v>7</v>
      </c>
      <c r="AH63">
        <v>8.3000000000000004E-2</v>
      </c>
      <c r="AI63">
        <v>8.549000000000001E-2</v>
      </c>
    </row>
    <row r="64" spans="1:35" x14ac:dyDescent="0.35">
      <c r="A64" t="s">
        <v>96</v>
      </c>
      <c r="B64" t="s">
        <v>231</v>
      </c>
      <c r="C64" t="s">
        <v>232</v>
      </c>
      <c r="D64" t="s">
        <v>23</v>
      </c>
      <c r="E64" t="s">
        <v>99</v>
      </c>
      <c r="F64" t="s">
        <v>233</v>
      </c>
      <c r="G64" t="s">
        <v>1893</v>
      </c>
      <c r="H64">
        <v>50</v>
      </c>
      <c r="I64">
        <v>2.3E-2</v>
      </c>
      <c r="J64">
        <v>52.5</v>
      </c>
      <c r="K64">
        <v>0</v>
      </c>
      <c r="L64" t="s">
        <v>253</v>
      </c>
      <c r="M64" t="s">
        <v>9</v>
      </c>
      <c r="N64" t="s">
        <v>5</v>
      </c>
      <c r="O64" t="s">
        <v>108</v>
      </c>
      <c r="P64" s="82">
        <f t="shared" si="2"/>
        <v>4.7019640080000001E-2</v>
      </c>
      <c r="T64" t="s">
        <v>254</v>
      </c>
      <c r="U64" t="s">
        <v>255</v>
      </c>
      <c r="V64" t="s">
        <v>117</v>
      </c>
      <c r="W64" s="82">
        <v>4.8624239999999999E-2</v>
      </c>
      <c r="AG64" t="s">
        <v>9</v>
      </c>
      <c r="AH64">
        <v>4.2000000000000003E-2</v>
      </c>
      <c r="AI64">
        <v>4.326E-2</v>
      </c>
    </row>
    <row r="65" spans="1:35" x14ac:dyDescent="0.35">
      <c r="A65" t="s">
        <v>96</v>
      </c>
      <c r="B65" t="s">
        <v>231</v>
      </c>
      <c r="C65" t="s">
        <v>232</v>
      </c>
      <c r="D65" t="s">
        <v>23</v>
      </c>
      <c r="E65" t="s">
        <v>99</v>
      </c>
      <c r="F65" t="s">
        <v>233</v>
      </c>
      <c r="G65" t="s">
        <v>1893</v>
      </c>
      <c r="H65">
        <v>50</v>
      </c>
      <c r="I65">
        <v>2.3E-2</v>
      </c>
      <c r="J65">
        <v>52.5</v>
      </c>
      <c r="K65">
        <v>0</v>
      </c>
      <c r="L65" t="s">
        <v>256</v>
      </c>
      <c r="M65" t="s">
        <v>9</v>
      </c>
      <c r="N65" t="s">
        <v>48</v>
      </c>
      <c r="O65" t="s">
        <v>108</v>
      </c>
      <c r="P65" s="82">
        <f t="shared" si="2"/>
        <v>9.2919764920000009E-2</v>
      </c>
      <c r="T65" t="s">
        <v>257</v>
      </c>
      <c r="U65" t="s">
        <v>258</v>
      </c>
      <c r="V65" t="s">
        <v>259</v>
      </c>
      <c r="W65" s="82">
        <v>9.6090760000000011E-2</v>
      </c>
      <c r="AG65" t="s">
        <v>9</v>
      </c>
      <c r="AH65">
        <v>8.3000000000000004E-2</v>
      </c>
      <c r="AI65">
        <v>8.549000000000001E-2</v>
      </c>
    </row>
    <row r="66" spans="1:35" x14ac:dyDescent="0.35">
      <c r="A66" t="s">
        <v>96</v>
      </c>
      <c r="B66" t="s">
        <v>231</v>
      </c>
      <c r="C66" t="s">
        <v>232</v>
      </c>
      <c r="D66" t="s">
        <v>23</v>
      </c>
      <c r="E66" t="s">
        <v>99</v>
      </c>
      <c r="F66" t="s">
        <v>233</v>
      </c>
      <c r="G66" t="s">
        <v>1893</v>
      </c>
      <c r="H66">
        <v>50</v>
      </c>
      <c r="I66">
        <v>2.3E-2</v>
      </c>
      <c r="J66">
        <v>52.5</v>
      </c>
      <c r="K66">
        <v>0</v>
      </c>
      <c r="L66" t="s">
        <v>260</v>
      </c>
      <c r="M66" t="s">
        <v>170</v>
      </c>
      <c r="N66" t="s">
        <v>55</v>
      </c>
      <c r="O66" t="s">
        <v>171</v>
      </c>
      <c r="P66" s="82">
        <f t="shared" si="2"/>
        <v>67.170914400000001</v>
      </c>
      <c r="Q66" t="s">
        <v>172</v>
      </c>
      <c r="R66">
        <v>43233410</v>
      </c>
      <c r="T66" t="s">
        <v>261</v>
      </c>
      <c r="U66" t="s">
        <v>262</v>
      </c>
      <c r="V66" t="s">
        <v>175</v>
      </c>
      <c r="W66" s="82">
        <v>69.463200000000001</v>
      </c>
      <c r="AG66" t="s">
        <v>170</v>
      </c>
      <c r="AH66">
        <v>60</v>
      </c>
      <c r="AI66">
        <v>61.8</v>
      </c>
    </row>
    <row r="67" spans="1:35" x14ac:dyDescent="0.35">
      <c r="A67" t="s">
        <v>96</v>
      </c>
      <c r="B67" t="s">
        <v>231</v>
      </c>
      <c r="C67" t="s">
        <v>232</v>
      </c>
      <c r="D67" t="s">
        <v>23</v>
      </c>
      <c r="E67" t="s">
        <v>99</v>
      </c>
      <c r="F67" t="s">
        <v>233</v>
      </c>
      <c r="G67" t="s">
        <v>1893</v>
      </c>
      <c r="H67">
        <v>50</v>
      </c>
      <c r="I67">
        <v>2.3E-2</v>
      </c>
      <c r="J67">
        <v>52.5</v>
      </c>
      <c r="K67">
        <v>0</v>
      </c>
      <c r="L67" t="s">
        <v>263</v>
      </c>
      <c r="M67" t="s">
        <v>170</v>
      </c>
      <c r="N67" t="s">
        <v>57</v>
      </c>
      <c r="O67" t="s">
        <v>171</v>
      </c>
      <c r="P67" s="82">
        <f t="shared" si="2"/>
        <v>179.12243840000002</v>
      </c>
      <c r="Q67" t="s">
        <v>177</v>
      </c>
      <c r="R67">
        <v>43233410</v>
      </c>
      <c r="T67" t="s">
        <v>264</v>
      </c>
      <c r="U67" t="s">
        <v>265</v>
      </c>
      <c r="V67" t="s">
        <v>180</v>
      </c>
      <c r="W67" s="82">
        <v>185.23520000000002</v>
      </c>
      <c r="AG67" t="s">
        <v>170</v>
      </c>
      <c r="AH67">
        <v>160</v>
      </c>
      <c r="AI67">
        <v>164.8</v>
      </c>
    </row>
    <row r="68" spans="1:35" x14ac:dyDescent="0.35">
      <c r="A68" t="s">
        <v>96</v>
      </c>
      <c r="B68" t="s">
        <v>231</v>
      </c>
      <c r="C68" t="s">
        <v>232</v>
      </c>
      <c r="D68" t="s">
        <v>23</v>
      </c>
      <c r="E68" t="s">
        <v>99</v>
      </c>
      <c r="F68" t="s">
        <v>233</v>
      </c>
      <c r="G68" t="s">
        <v>1893</v>
      </c>
      <c r="H68">
        <v>50</v>
      </c>
      <c r="I68">
        <v>2.3E-2</v>
      </c>
      <c r="J68">
        <v>52.5</v>
      </c>
      <c r="K68">
        <v>0</v>
      </c>
      <c r="L68" t="s">
        <v>266</v>
      </c>
      <c r="M68" t="s">
        <v>170</v>
      </c>
      <c r="N68" t="s">
        <v>59</v>
      </c>
      <c r="O68" t="s">
        <v>171</v>
      </c>
      <c r="P68" s="82">
        <f t="shared" si="2"/>
        <v>72.768490600000007</v>
      </c>
      <c r="Q68" t="s">
        <v>182</v>
      </c>
      <c r="R68">
        <v>43233410</v>
      </c>
      <c r="T68" t="s">
        <v>267</v>
      </c>
      <c r="U68" t="s">
        <v>268</v>
      </c>
      <c r="V68" t="s">
        <v>185</v>
      </c>
      <c r="W68" s="82">
        <v>75.251800000000003</v>
      </c>
      <c r="AG68" t="s">
        <v>170</v>
      </c>
      <c r="AH68">
        <v>65</v>
      </c>
      <c r="AI68">
        <v>66.95</v>
      </c>
    </row>
    <row r="69" spans="1:35" x14ac:dyDescent="0.35">
      <c r="A69" t="s">
        <v>96</v>
      </c>
      <c r="B69" t="s">
        <v>231</v>
      </c>
      <c r="C69" t="s">
        <v>232</v>
      </c>
      <c r="D69" t="s">
        <v>23</v>
      </c>
      <c r="E69" t="s">
        <v>99</v>
      </c>
      <c r="F69" t="s">
        <v>233</v>
      </c>
      <c r="G69" t="s">
        <v>1893</v>
      </c>
      <c r="H69">
        <v>50</v>
      </c>
      <c r="I69">
        <v>2.3E-2</v>
      </c>
      <c r="J69">
        <v>52.5</v>
      </c>
      <c r="K69">
        <v>0</v>
      </c>
      <c r="L69" t="s">
        <v>269</v>
      </c>
      <c r="M69" s="81" t="s">
        <v>118</v>
      </c>
      <c r="N69" t="s">
        <v>270</v>
      </c>
      <c r="O69" t="s">
        <v>103</v>
      </c>
      <c r="P69" s="82">
        <f t="shared" si="2"/>
        <v>8569.8891621999992</v>
      </c>
      <c r="Q69" t="s">
        <v>271</v>
      </c>
      <c r="R69">
        <v>44101503</v>
      </c>
      <c r="T69" t="s">
        <v>272</v>
      </c>
      <c r="U69" t="s">
        <v>273</v>
      </c>
      <c r="V69" t="s">
        <v>274</v>
      </c>
      <c r="W69" s="82">
        <v>8862.3465999999989</v>
      </c>
      <c r="AG69" s="81" t="s">
        <v>118</v>
      </c>
      <c r="AH69">
        <v>7655</v>
      </c>
      <c r="AI69">
        <v>7884.65</v>
      </c>
    </row>
    <row r="70" spans="1:35" x14ac:dyDescent="0.35">
      <c r="A70" t="s">
        <v>96</v>
      </c>
      <c r="B70" t="s">
        <v>231</v>
      </c>
      <c r="C70" t="s">
        <v>232</v>
      </c>
      <c r="D70" t="s">
        <v>23</v>
      </c>
      <c r="E70" t="s">
        <v>99</v>
      </c>
      <c r="F70" t="s">
        <v>233</v>
      </c>
      <c r="G70" t="s">
        <v>1893</v>
      </c>
      <c r="H70">
        <v>50</v>
      </c>
      <c r="I70">
        <v>2.3E-2</v>
      </c>
      <c r="J70">
        <v>52.5</v>
      </c>
      <c r="K70">
        <v>0</v>
      </c>
      <c r="L70" t="s">
        <v>275</v>
      </c>
      <c r="M70" s="81" t="s">
        <v>118</v>
      </c>
      <c r="N70" t="s">
        <v>276</v>
      </c>
      <c r="O70" t="s">
        <v>103</v>
      </c>
      <c r="P70" s="82">
        <f t="shared" si="2"/>
        <v>0</v>
      </c>
      <c r="Q70" t="s">
        <v>1895</v>
      </c>
      <c r="R70">
        <v>44101503</v>
      </c>
      <c r="T70" t="s">
        <v>277</v>
      </c>
      <c r="U70" t="s">
        <v>278</v>
      </c>
      <c r="V70" t="s">
        <v>279</v>
      </c>
      <c r="W70" s="82">
        <v>0</v>
      </c>
      <c r="AG70" s="81" t="s">
        <v>118</v>
      </c>
      <c r="AH70">
        <v>0</v>
      </c>
      <c r="AI70">
        <v>0</v>
      </c>
    </row>
    <row r="71" spans="1:35" x14ac:dyDescent="0.35">
      <c r="A71" t="s">
        <v>96</v>
      </c>
      <c r="B71" t="s">
        <v>231</v>
      </c>
      <c r="C71" t="s">
        <v>232</v>
      </c>
      <c r="D71" t="s">
        <v>23</v>
      </c>
      <c r="E71" t="s">
        <v>99</v>
      </c>
      <c r="F71" t="s">
        <v>233</v>
      </c>
      <c r="G71" t="s">
        <v>1893</v>
      </c>
      <c r="H71">
        <v>50</v>
      </c>
      <c r="I71">
        <v>2.3E-2</v>
      </c>
      <c r="J71">
        <v>52.5</v>
      </c>
      <c r="K71">
        <v>0</v>
      </c>
      <c r="L71" t="s">
        <v>280</v>
      </c>
      <c r="M71" s="81" t="s">
        <v>118</v>
      </c>
      <c r="N71" t="s">
        <v>281</v>
      </c>
      <c r="O71" t="s">
        <v>103</v>
      </c>
      <c r="P71" s="82">
        <f t="shared" si="2"/>
        <v>2024.08355392</v>
      </c>
      <c r="Q71" t="s">
        <v>282</v>
      </c>
      <c r="R71">
        <v>44101503</v>
      </c>
      <c r="T71" t="s">
        <v>283</v>
      </c>
      <c r="U71" t="s">
        <v>284</v>
      </c>
      <c r="V71" t="s">
        <v>285</v>
      </c>
      <c r="W71" s="82">
        <v>2093.1577600000001</v>
      </c>
      <c r="AG71" s="81" t="s">
        <v>118</v>
      </c>
      <c r="AH71">
        <v>1808</v>
      </c>
      <c r="AI71">
        <v>1862.24</v>
      </c>
    </row>
    <row r="72" spans="1:35" x14ac:dyDescent="0.35">
      <c r="A72" t="s">
        <v>96</v>
      </c>
      <c r="B72" t="s">
        <v>231</v>
      </c>
      <c r="C72" t="s">
        <v>232</v>
      </c>
      <c r="D72" t="s">
        <v>23</v>
      </c>
      <c r="E72" t="s">
        <v>99</v>
      </c>
      <c r="F72" t="s">
        <v>233</v>
      </c>
      <c r="G72" t="s">
        <v>1893</v>
      </c>
      <c r="H72">
        <v>50</v>
      </c>
      <c r="I72">
        <v>2.3E-2</v>
      </c>
      <c r="J72">
        <v>52.5</v>
      </c>
      <c r="K72">
        <v>0</v>
      </c>
      <c r="L72" t="s">
        <v>286</v>
      </c>
      <c r="M72" s="81" t="s">
        <v>118</v>
      </c>
      <c r="N72" t="s">
        <v>287</v>
      </c>
      <c r="O72" t="s">
        <v>103</v>
      </c>
      <c r="P72" s="82">
        <f t="shared" si="2"/>
        <v>1308.71331556</v>
      </c>
      <c r="Q72" t="s">
        <v>1896</v>
      </c>
      <c r="R72">
        <v>44101503</v>
      </c>
      <c r="T72" t="s">
        <v>288</v>
      </c>
      <c r="U72" t="s">
        <v>289</v>
      </c>
      <c r="V72" t="s">
        <v>290</v>
      </c>
      <c r="W72" s="82">
        <v>1353.3746799999999</v>
      </c>
      <c r="AG72" s="81" t="s">
        <v>118</v>
      </c>
      <c r="AH72">
        <v>1169</v>
      </c>
      <c r="AI72">
        <v>1204.07</v>
      </c>
    </row>
    <row r="73" spans="1:35" x14ac:dyDescent="0.35">
      <c r="A73" t="s">
        <v>96</v>
      </c>
      <c r="B73" t="s">
        <v>231</v>
      </c>
      <c r="C73" t="s">
        <v>232</v>
      </c>
      <c r="D73" t="s">
        <v>23</v>
      </c>
      <c r="E73" t="s">
        <v>99</v>
      </c>
      <c r="F73" t="s">
        <v>233</v>
      </c>
      <c r="G73" t="s">
        <v>1893</v>
      </c>
      <c r="H73">
        <v>50</v>
      </c>
      <c r="I73">
        <v>2.3E-2</v>
      </c>
      <c r="J73">
        <v>52.5</v>
      </c>
      <c r="K73">
        <v>0</v>
      </c>
      <c r="L73" t="s">
        <v>291</v>
      </c>
      <c r="M73" s="81" t="s">
        <v>118</v>
      </c>
      <c r="N73" t="s">
        <v>292</v>
      </c>
      <c r="O73" t="s">
        <v>103</v>
      </c>
      <c r="P73" s="82">
        <f t="shared" si="2"/>
        <v>0</v>
      </c>
      <c r="Q73" t="s">
        <v>293</v>
      </c>
      <c r="R73">
        <v>44101503</v>
      </c>
      <c r="T73" t="s">
        <v>294</v>
      </c>
      <c r="U73" t="s">
        <v>295</v>
      </c>
      <c r="V73" t="s">
        <v>296</v>
      </c>
      <c r="W73" s="82">
        <v>0</v>
      </c>
      <c r="AG73" s="81" t="s">
        <v>118</v>
      </c>
      <c r="AH73">
        <v>0</v>
      </c>
      <c r="AI73">
        <v>0</v>
      </c>
    </row>
    <row r="74" spans="1:35" x14ac:dyDescent="0.35">
      <c r="A74" t="s">
        <v>96</v>
      </c>
      <c r="B74" t="s">
        <v>231</v>
      </c>
      <c r="C74" t="s">
        <v>232</v>
      </c>
      <c r="D74" t="s">
        <v>23</v>
      </c>
      <c r="E74" t="s">
        <v>99</v>
      </c>
      <c r="F74" t="s">
        <v>233</v>
      </c>
      <c r="G74" t="s">
        <v>1893</v>
      </c>
      <c r="H74">
        <v>50</v>
      </c>
      <c r="I74">
        <v>2.3E-2</v>
      </c>
      <c r="J74">
        <v>52.5</v>
      </c>
      <c r="K74">
        <v>0</v>
      </c>
      <c r="L74" t="s">
        <v>297</v>
      </c>
      <c r="M74" s="81" t="s">
        <v>118</v>
      </c>
      <c r="N74" t="s">
        <v>298</v>
      </c>
      <c r="O74" t="s">
        <v>103</v>
      </c>
      <c r="P74" s="82">
        <f t="shared" si="2"/>
        <v>123.14667639999999</v>
      </c>
      <c r="Q74" t="s">
        <v>299</v>
      </c>
      <c r="R74">
        <v>44101503</v>
      </c>
      <c r="T74" t="s">
        <v>300</v>
      </c>
      <c r="U74" t="s">
        <v>301</v>
      </c>
      <c r="V74" t="s">
        <v>302</v>
      </c>
      <c r="W74" s="82">
        <v>127.3492</v>
      </c>
      <c r="AG74" s="81" t="s">
        <v>118</v>
      </c>
      <c r="AH74">
        <v>110</v>
      </c>
      <c r="AI74">
        <v>113.3</v>
      </c>
    </row>
    <row r="75" spans="1:35" x14ac:dyDescent="0.35">
      <c r="A75" t="s">
        <v>96</v>
      </c>
      <c r="B75" t="s">
        <v>231</v>
      </c>
      <c r="C75" t="s">
        <v>232</v>
      </c>
      <c r="D75" t="s">
        <v>23</v>
      </c>
      <c r="E75" t="s">
        <v>99</v>
      </c>
      <c r="F75" t="s">
        <v>233</v>
      </c>
      <c r="G75" t="s">
        <v>1893</v>
      </c>
      <c r="H75">
        <v>50</v>
      </c>
      <c r="I75">
        <v>2.3E-2</v>
      </c>
      <c r="J75">
        <v>52.5</v>
      </c>
      <c r="K75">
        <v>0</v>
      </c>
      <c r="L75" t="s">
        <v>303</v>
      </c>
      <c r="M75" s="81" t="s">
        <v>118</v>
      </c>
      <c r="N75" t="s">
        <v>304</v>
      </c>
      <c r="O75" t="s">
        <v>305</v>
      </c>
      <c r="P75" s="82">
        <f t="shared" si="2"/>
        <v>11111.188757</v>
      </c>
      <c r="Q75" t="s">
        <v>1897</v>
      </c>
      <c r="R75">
        <v>44101503</v>
      </c>
      <c r="T75" t="s">
        <v>306</v>
      </c>
      <c r="U75" t="s">
        <v>307</v>
      </c>
      <c r="V75" t="s">
        <v>308</v>
      </c>
      <c r="W75" s="82">
        <v>11490.370999999999</v>
      </c>
      <c r="AG75" s="81" t="s">
        <v>118</v>
      </c>
      <c r="AH75">
        <v>9925</v>
      </c>
      <c r="AI75">
        <v>10222.75</v>
      </c>
    </row>
    <row r="76" spans="1:35" x14ac:dyDescent="0.35">
      <c r="A76" t="s">
        <v>96</v>
      </c>
      <c r="B76" t="s">
        <v>231</v>
      </c>
      <c r="C76" t="s">
        <v>232</v>
      </c>
      <c r="D76" t="s">
        <v>23</v>
      </c>
      <c r="E76" t="s">
        <v>99</v>
      </c>
      <c r="F76" t="s">
        <v>233</v>
      </c>
      <c r="G76" t="s">
        <v>1893</v>
      </c>
      <c r="H76">
        <v>50</v>
      </c>
      <c r="I76">
        <v>2.3E-2</v>
      </c>
      <c r="J76">
        <v>52.5</v>
      </c>
      <c r="K76">
        <v>0</v>
      </c>
      <c r="L76" t="s">
        <v>309</v>
      </c>
      <c r="M76" s="81" t="s">
        <v>118</v>
      </c>
      <c r="N76" t="s">
        <v>310</v>
      </c>
      <c r="O76" t="s">
        <v>103</v>
      </c>
      <c r="P76" s="82">
        <f t="shared" ref="P76:P139" si="3">(W76*$P$7)+W76</f>
        <v>5210.2239269599995</v>
      </c>
      <c r="Q76" t="s">
        <v>311</v>
      </c>
      <c r="R76">
        <v>44101503</v>
      </c>
      <c r="T76" t="s">
        <v>312</v>
      </c>
      <c r="U76" t="s">
        <v>313</v>
      </c>
      <c r="V76" t="s">
        <v>314</v>
      </c>
      <c r="W76" s="82">
        <v>5388.0288799999998</v>
      </c>
      <c r="AG76" s="81" t="s">
        <v>118</v>
      </c>
      <c r="AH76">
        <v>4654</v>
      </c>
      <c r="AI76">
        <v>4793.62</v>
      </c>
    </row>
    <row r="77" spans="1:35" x14ac:dyDescent="0.35">
      <c r="A77" t="s">
        <v>96</v>
      </c>
      <c r="B77" t="s">
        <v>231</v>
      </c>
      <c r="C77" t="s">
        <v>232</v>
      </c>
      <c r="D77" t="s">
        <v>23</v>
      </c>
      <c r="E77" t="s">
        <v>99</v>
      </c>
      <c r="F77" t="s">
        <v>233</v>
      </c>
      <c r="G77" t="s">
        <v>1893</v>
      </c>
      <c r="H77">
        <v>50</v>
      </c>
      <c r="I77">
        <v>2.3E-2</v>
      </c>
      <c r="J77">
        <v>52.5</v>
      </c>
      <c r="K77">
        <v>0</v>
      </c>
      <c r="L77" t="s">
        <v>315</v>
      </c>
      <c r="M77" s="81" t="s">
        <v>118</v>
      </c>
      <c r="N77" t="s">
        <v>15</v>
      </c>
      <c r="O77" t="s">
        <v>103</v>
      </c>
      <c r="P77" s="82">
        <f t="shared" si="3"/>
        <v>1319.9084679599998</v>
      </c>
      <c r="Q77" t="s">
        <v>316</v>
      </c>
      <c r="R77">
        <v>44103103</v>
      </c>
      <c r="T77" t="s">
        <v>317</v>
      </c>
      <c r="U77" t="s">
        <v>318</v>
      </c>
      <c r="V77" t="s">
        <v>126</v>
      </c>
      <c r="W77" s="82">
        <v>1364.9518799999998</v>
      </c>
      <c r="AG77" s="81" t="s">
        <v>118</v>
      </c>
      <c r="AH77">
        <v>1179</v>
      </c>
      <c r="AI77">
        <v>1214.3699999999999</v>
      </c>
    </row>
    <row r="78" spans="1:35" x14ac:dyDescent="0.35">
      <c r="A78" t="s">
        <v>96</v>
      </c>
      <c r="B78" t="s">
        <v>231</v>
      </c>
      <c r="C78" t="s">
        <v>232</v>
      </c>
      <c r="D78" t="s">
        <v>23</v>
      </c>
      <c r="E78" t="s">
        <v>99</v>
      </c>
      <c r="F78" t="s">
        <v>233</v>
      </c>
      <c r="G78" t="s">
        <v>1893</v>
      </c>
      <c r="H78">
        <v>50</v>
      </c>
      <c r="I78">
        <v>2.3E-2</v>
      </c>
      <c r="J78">
        <v>52.5</v>
      </c>
      <c r="K78">
        <v>0</v>
      </c>
      <c r="L78" t="s">
        <v>319</v>
      </c>
      <c r="M78" s="81" t="s">
        <v>118</v>
      </c>
      <c r="N78" t="s">
        <v>320</v>
      </c>
      <c r="O78" t="s">
        <v>171</v>
      </c>
      <c r="P78" s="82">
        <f t="shared" si="3"/>
        <v>1427.3819310000001</v>
      </c>
      <c r="Q78" t="s">
        <v>321</v>
      </c>
      <c r="R78">
        <v>44101503</v>
      </c>
      <c r="T78" t="s">
        <v>322</v>
      </c>
      <c r="U78" t="s">
        <v>323</v>
      </c>
      <c r="V78" t="s">
        <v>324</v>
      </c>
      <c r="W78" s="82">
        <v>1476.0930000000001</v>
      </c>
      <c r="AG78" s="81" t="s">
        <v>118</v>
      </c>
      <c r="AH78">
        <v>1275</v>
      </c>
      <c r="AI78">
        <v>1313.25</v>
      </c>
    </row>
    <row r="79" spans="1:35" x14ac:dyDescent="0.35">
      <c r="A79" t="s">
        <v>96</v>
      </c>
      <c r="B79" t="s">
        <v>231</v>
      </c>
      <c r="C79" t="s">
        <v>232</v>
      </c>
      <c r="D79" t="s">
        <v>24</v>
      </c>
      <c r="E79" t="s">
        <v>127</v>
      </c>
      <c r="F79" t="s">
        <v>199</v>
      </c>
      <c r="G79" t="s">
        <v>325</v>
      </c>
      <c r="H79">
        <v>60</v>
      </c>
      <c r="I79" t="s">
        <v>130</v>
      </c>
      <c r="J79">
        <v>75</v>
      </c>
      <c r="K79" t="s">
        <v>130</v>
      </c>
      <c r="L79" t="s">
        <v>234</v>
      </c>
      <c r="M79" s="81" t="s">
        <v>235</v>
      </c>
      <c r="O79" t="s">
        <v>103</v>
      </c>
      <c r="P79" s="82">
        <f t="shared" si="3"/>
        <v>20594.602355040002</v>
      </c>
      <c r="Q79" t="s">
        <v>326</v>
      </c>
      <c r="R79">
        <v>44101503</v>
      </c>
      <c r="T79" t="s">
        <v>236</v>
      </c>
      <c r="U79" t="s">
        <v>327</v>
      </c>
      <c r="V79" t="s">
        <v>238</v>
      </c>
      <c r="W79" s="82">
        <v>21297.417120000002</v>
      </c>
      <c r="AG79" s="81" t="s">
        <v>235</v>
      </c>
      <c r="AH79">
        <v>18396</v>
      </c>
      <c r="AI79">
        <v>18947.88</v>
      </c>
    </row>
    <row r="80" spans="1:35" x14ac:dyDescent="0.35">
      <c r="A80" t="s">
        <v>96</v>
      </c>
      <c r="B80" t="s">
        <v>231</v>
      </c>
      <c r="C80" t="s">
        <v>232</v>
      </c>
      <c r="D80" t="s">
        <v>24</v>
      </c>
      <c r="E80" t="s">
        <v>127</v>
      </c>
      <c r="F80" t="s">
        <v>199</v>
      </c>
      <c r="G80" t="s">
        <v>325</v>
      </c>
      <c r="H80">
        <v>60</v>
      </c>
      <c r="I80" t="s">
        <v>130</v>
      </c>
      <c r="J80">
        <v>75</v>
      </c>
      <c r="K80" t="s">
        <v>130</v>
      </c>
      <c r="L80" t="s">
        <v>239</v>
      </c>
      <c r="M80" t="s">
        <v>6</v>
      </c>
      <c r="N80" t="s">
        <v>5</v>
      </c>
      <c r="O80" t="s">
        <v>108</v>
      </c>
      <c r="P80" s="82">
        <f t="shared" si="3"/>
        <v>5.0378185799999996E-2</v>
      </c>
      <c r="T80" t="s">
        <v>240</v>
      </c>
      <c r="U80" t="s">
        <v>328</v>
      </c>
      <c r="V80" t="s">
        <v>111</v>
      </c>
      <c r="W80" s="82">
        <v>5.2097399999999995E-2</v>
      </c>
      <c r="AG80" t="s">
        <v>6</v>
      </c>
      <c r="AH80">
        <v>4.4999999999999998E-2</v>
      </c>
      <c r="AI80">
        <v>4.6349999999999995E-2</v>
      </c>
    </row>
    <row r="81" spans="1:35" x14ac:dyDescent="0.35">
      <c r="A81" t="s">
        <v>96</v>
      </c>
      <c r="B81" t="s">
        <v>231</v>
      </c>
      <c r="C81" t="s">
        <v>232</v>
      </c>
      <c r="D81" t="s">
        <v>24</v>
      </c>
      <c r="E81" t="s">
        <v>127</v>
      </c>
      <c r="F81" t="s">
        <v>199</v>
      </c>
      <c r="G81" t="s">
        <v>325</v>
      </c>
      <c r="H81">
        <v>60</v>
      </c>
      <c r="I81" t="s">
        <v>130</v>
      </c>
      <c r="J81">
        <v>75</v>
      </c>
      <c r="K81" t="s">
        <v>130</v>
      </c>
      <c r="L81" t="s">
        <v>242</v>
      </c>
      <c r="M81" t="s">
        <v>6</v>
      </c>
      <c r="N81" t="s">
        <v>48</v>
      </c>
      <c r="O81" t="s">
        <v>108</v>
      </c>
      <c r="P81" s="82">
        <f t="shared" si="3"/>
        <v>0.10075637159999999</v>
      </c>
      <c r="T81" t="s">
        <v>243</v>
      </c>
      <c r="U81" t="s">
        <v>329</v>
      </c>
      <c r="V81" t="s">
        <v>245</v>
      </c>
      <c r="W81" s="82">
        <v>0.10419479999999999</v>
      </c>
      <c r="AG81" t="s">
        <v>6</v>
      </c>
      <c r="AH81">
        <v>0.09</v>
      </c>
      <c r="AI81">
        <v>9.2699999999999991E-2</v>
      </c>
    </row>
    <row r="82" spans="1:35" x14ac:dyDescent="0.35">
      <c r="A82" t="s">
        <v>96</v>
      </c>
      <c r="B82" t="s">
        <v>231</v>
      </c>
      <c r="C82" t="s">
        <v>232</v>
      </c>
      <c r="D82" t="s">
        <v>24</v>
      </c>
      <c r="E82" t="s">
        <v>127</v>
      </c>
      <c r="F82" t="s">
        <v>199</v>
      </c>
      <c r="G82" t="s">
        <v>325</v>
      </c>
      <c r="H82">
        <v>60</v>
      </c>
      <c r="I82" t="s">
        <v>130</v>
      </c>
      <c r="J82">
        <v>75</v>
      </c>
      <c r="K82" t="s">
        <v>130</v>
      </c>
      <c r="L82" t="s">
        <v>246</v>
      </c>
      <c r="M82" t="s">
        <v>7</v>
      </c>
      <c r="N82" t="s">
        <v>5</v>
      </c>
      <c r="O82" t="s">
        <v>108</v>
      </c>
      <c r="P82" s="82">
        <f t="shared" si="3"/>
        <v>6.1573338200000001E-2</v>
      </c>
      <c r="T82" t="s">
        <v>247</v>
      </c>
      <c r="U82" t="s">
        <v>330</v>
      </c>
      <c r="V82" t="s">
        <v>114</v>
      </c>
      <c r="W82" s="82">
        <v>6.3674599999999998E-2</v>
      </c>
      <c r="AG82" t="s">
        <v>7</v>
      </c>
      <c r="AH82">
        <v>5.5E-2</v>
      </c>
      <c r="AI82">
        <v>5.6649999999999999E-2</v>
      </c>
    </row>
    <row r="83" spans="1:35" x14ac:dyDescent="0.35">
      <c r="A83" t="s">
        <v>96</v>
      </c>
      <c r="B83" t="s">
        <v>231</v>
      </c>
      <c r="C83" t="s">
        <v>232</v>
      </c>
      <c r="D83" t="s">
        <v>24</v>
      </c>
      <c r="E83" t="s">
        <v>127</v>
      </c>
      <c r="F83" t="s">
        <v>199</v>
      </c>
      <c r="G83" t="s">
        <v>325</v>
      </c>
      <c r="H83">
        <v>60</v>
      </c>
      <c r="I83" t="s">
        <v>130</v>
      </c>
      <c r="J83">
        <v>75</v>
      </c>
      <c r="K83" t="s">
        <v>130</v>
      </c>
      <c r="L83" t="s">
        <v>249</v>
      </c>
      <c r="M83" t="s">
        <v>7</v>
      </c>
      <c r="N83" t="s">
        <v>48</v>
      </c>
      <c r="O83" t="s">
        <v>108</v>
      </c>
      <c r="P83" s="82">
        <f t="shared" si="3"/>
        <v>0.1231466764</v>
      </c>
      <c r="T83" t="s">
        <v>250</v>
      </c>
      <c r="U83" t="s">
        <v>331</v>
      </c>
      <c r="V83" t="s">
        <v>252</v>
      </c>
      <c r="W83" s="82">
        <v>0.1273492</v>
      </c>
      <c r="AG83" t="s">
        <v>7</v>
      </c>
      <c r="AH83">
        <v>0.11</v>
      </c>
      <c r="AI83">
        <v>0.1133</v>
      </c>
    </row>
    <row r="84" spans="1:35" x14ac:dyDescent="0.35">
      <c r="A84" t="s">
        <v>96</v>
      </c>
      <c r="B84" t="s">
        <v>231</v>
      </c>
      <c r="C84" t="s">
        <v>232</v>
      </c>
      <c r="D84" t="s">
        <v>24</v>
      </c>
      <c r="E84" t="s">
        <v>127</v>
      </c>
      <c r="F84" t="s">
        <v>199</v>
      </c>
      <c r="G84" t="s">
        <v>325</v>
      </c>
      <c r="H84">
        <v>60</v>
      </c>
      <c r="I84" t="s">
        <v>130</v>
      </c>
      <c r="J84">
        <v>75</v>
      </c>
      <c r="K84" t="s">
        <v>130</v>
      </c>
      <c r="L84" t="s">
        <v>253</v>
      </c>
      <c r="M84" t="s">
        <v>9</v>
      </c>
      <c r="N84" t="s">
        <v>5</v>
      </c>
      <c r="O84" t="s">
        <v>108</v>
      </c>
      <c r="P84" s="82">
        <f t="shared" si="3"/>
        <v>7.2768490599999999E-2</v>
      </c>
      <c r="T84" t="s">
        <v>254</v>
      </c>
      <c r="U84" t="s">
        <v>332</v>
      </c>
      <c r="V84" t="s">
        <v>117</v>
      </c>
      <c r="W84" s="82">
        <v>7.5251799999999994E-2</v>
      </c>
      <c r="AG84" t="s">
        <v>9</v>
      </c>
      <c r="AH84">
        <v>6.5000000000000002E-2</v>
      </c>
      <c r="AI84">
        <v>6.6949999999999996E-2</v>
      </c>
    </row>
    <row r="85" spans="1:35" x14ac:dyDescent="0.35">
      <c r="A85" t="s">
        <v>96</v>
      </c>
      <c r="B85" t="s">
        <v>231</v>
      </c>
      <c r="C85" t="s">
        <v>232</v>
      </c>
      <c r="D85" t="s">
        <v>24</v>
      </c>
      <c r="E85" t="s">
        <v>127</v>
      </c>
      <c r="F85" t="s">
        <v>199</v>
      </c>
      <c r="G85" t="s">
        <v>325</v>
      </c>
      <c r="H85">
        <v>60</v>
      </c>
      <c r="I85" t="s">
        <v>130</v>
      </c>
      <c r="J85">
        <v>75</v>
      </c>
      <c r="K85" t="s">
        <v>130</v>
      </c>
      <c r="L85" t="s">
        <v>256</v>
      </c>
      <c r="M85" t="s">
        <v>9</v>
      </c>
      <c r="N85" t="s">
        <v>48</v>
      </c>
      <c r="O85" t="s">
        <v>108</v>
      </c>
      <c r="P85" s="82">
        <f t="shared" si="3"/>
        <v>0.1455369812</v>
      </c>
      <c r="T85" t="s">
        <v>257</v>
      </c>
      <c r="U85" t="s">
        <v>333</v>
      </c>
      <c r="V85" t="s">
        <v>259</v>
      </c>
      <c r="W85" s="82">
        <v>0.15050359999999999</v>
      </c>
      <c r="AG85" t="s">
        <v>9</v>
      </c>
      <c r="AH85">
        <v>0.13</v>
      </c>
      <c r="AI85">
        <v>0.13389999999999999</v>
      </c>
    </row>
    <row r="86" spans="1:35" x14ac:dyDescent="0.35">
      <c r="A86" t="s">
        <v>96</v>
      </c>
      <c r="B86" t="s">
        <v>231</v>
      </c>
      <c r="C86" t="s">
        <v>232</v>
      </c>
      <c r="D86" t="s">
        <v>24</v>
      </c>
      <c r="E86" t="s">
        <v>127</v>
      </c>
      <c r="F86" t="s">
        <v>199</v>
      </c>
      <c r="G86" t="s">
        <v>325</v>
      </c>
      <c r="H86">
        <v>60</v>
      </c>
      <c r="I86" t="s">
        <v>130</v>
      </c>
      <c r="J86">
        <v>75</v>
      </c>
      <c r="K86" t="s">
        <v>130</v>
      </c>
      <c r="L86" t="s">
        <v>260</v>
      </c>
      <c r="M86" t="s">
        <v>170</v>
      </c>
      <c r="N86" t="s">
        <v>55</v>
      </c>
      <c r="O86" t="s">
        <v>171</v>
      </c>
      <c r="P86" s="82">
        <f t="shared" si="3"/>
        <v>0</v>
      </c>
      <c r="Q86" t="s">
        <v>293</v>
      </c>
      <c r="R86">
        <v>43233410</v>
      </c>
      <c r="T86" t="s">
        <v>261</v>
      </c>
      <c r="U86" t="s">
        <v>334</v>
      </c>
      <c r="V86" t="s">
        <v>175</v>
      </c>
      <c r="W86" s="82">
        <v>0</v>
      </c>
      <c r="AG86" t="s">
        <v>170</v>
      </c>
      <c r="AH86">
        <v>0</v>
      </c>
      <c r="AI86">
        <v>0</v>
      </c>
    </row>
    <row r="87" spans="1:35" x14ac:dyDescent="0.35">
      <c r="A87" t="s">
        <v>96</v>
      </c>
      <c r="B87" t="s">
        <v>231</v>
      </c>
      <c r="C87" t="s">
        <v>232</v>
      </c>
      <c r="D87" t="s">
        <v>24</v>
      </c>
      <c r="E87" t="s">
        <v>127</v>
      </c>
      <c r="F87" t="s">
        <v>199</v>
      </c>
      <c r="G87" t="s">
        <v>325</v>
      </c>
      <c r="H87">
        <v>60</v>
      </c>
      <c r="I87" t="s">
        <v>130</v>
      </c>
      <c r="J87">
        <v>75</v>
      </c>
      <c r="K87" t="s">
        <v>130</v>
      </c>
      <c r="L87" t="s">
        <v>263</v>
      </c>
      <c r="M87" t="s">
        <v>170</v>
      </c>
      <c r="N87" t="s">
        <v>57</v>
      </c>
      <c r="O87" t="s">
        <v>171</v>
      </c>
      <c r="P87" s="82">
        <f t="shared" si="3"/>
        <v>0</v>
      </c>
      <c r="Q87" t="s">
        <v>293</v>
      </c>
      <c r="R87">
        <v>43233410</v>
      </c>
      <c r="T87" t="s">
        <v>264</v>
      </c>
      <c r="U87" t="s">
        <v>335</v>
      </c>
      <c r="V87" t="s">
        <v>180</v>
      </c>
      <c r="W87" s="82">
        <v>0</v>
      </c>
      <c r="AG87" t="s">
        <v>170</v>
      </c>
      <c r="AH87">
        <v>0</v>
      </c>
      <c r="AI87">
        <v>0</v>
      </c>
    </row>
    <row r="88" spans="1:35" x14ac:dyDescent="0.35">
      <c r="A88" t="s">
        <v>96</v>
      </c>
      <c r="B88" t="s">
        <v>231</v>
      </c>
      <c r="C88" t="s">
        <v>232</v>
      </c>
      <c r="D88" t="s">
        <v>24</v>
      </c>
      <c r="E88" t="s">
        <v>127</v>
      </c>
      <c r="F88" t="s">
        <v>199</v>
      </c>
      <c r="G88" t="s">
        <v>325</v>
      </c>
      <c r="H88">
        <v>60</v>
      </c>
      <c r="I88" t="s">
        <v>130</v>
      </c>
      <c r="J88">
        <v>75</v>
      </c>
      <c r="K88" t="s">
        <v>130</v>
      </c>
      <c r="L88" t="s">
        <v>266</v>
      </c>
      <c r="M88" t="s">
        <v>170</v>
      </c>
      <c r="N88" t="s">
        <v>59</v>
      </c>
      <c r="O88" t="s">
        <v>171</v>
      </c>
      <c r="P88" s="82">
        <f t="shared" si="3"/>
        <v>0</v>
      </c>
      <c r="Q88" t="s">
        <v>293</v>
      </c>
      <c r="R88">
        <v>43233410</v>
      </c>
      <c r="T88" t="s">
        <v>267</v>
      </c>
      <c r="U88" t="s">
        <v>336</v>
      </c>
      <c r="V88" t="s">
        <v>185</v>
      </c>
      <c r="W88" s="82">
        <v>0</v>
      </c>
      <c r="AG88" t="s">
        <v>170</v>
      </c>
      <c r="AH88">
        <v>0</v>
      </c>
      <c r="AI88">
        <v>0</v>
      </c>
    </row>
    <row r="89" spans="1:35" x14ac:dyDescent="0.35">
      <c r="A89" t="s">
        <v>96</v>
      </c>
      <c r="B89" t="s">
        <v>231</v>
      </c>
      <c r="C89" t="s">
        <v>232</v>
      </c>
      <c r="D89" t="s">
        <v>24</v>
      </c>
      <c r="E89" t="s">
        <v>127</v>
      </c>
      <c r="F89" t="s">
        <v>199</v>
      </c>
      <c r="G89" t="s">
        <v>325</v>
      </c>
      <c r="H89">
        <v>60</v>
      </c>
      <c r="I89" t="s">
        <v>130</v>
      </c>
      <c r="J89">
        <v>75</v>
      </c>
      <c r="K89" t="s">
        <v>130</v>
      </c>
      <c r="L89" t="s">
        <v>269</v>
      </c>
      <c r="M89" s="81" t="s">
        <v>118</v>
      </c>
      <c r="N89" t="s">
        <v>270</v>
      </c>
      <c r="O89" t="s">
        <v>103</v>
      </c>
      <c r="P89" s="82">
        <f t="shared" si="3"/>
        <v>14941.050393039999</v>
      </c>
      <c r="Q89" t="s">
        <v>337</v>
      </c>
      <c r="R89">
        <v>44103116</v>
      </c>
      <c r="T89" t="s">
        <v>272</v>
      </c>
      <c r="U89" t="s">
        <v>338</v>
      </c>
      <c r="V89" t="s">
        <v>274</v>
      </c>
      <c r="W89" s="82">
        <v>15450.931119999999</v>
      </c>
      <c r="AG89" s="81" t="s">
        <v>118</v>
      </c>
      <c r="AH89">
        <v>13346</v>
      </c>
      <c r="AI89">
        <v>13746.38</v>
      </c>
    </row>
    <row r="90" spans="1:35" x14ac:dyDescent="0.35">
      <c r="A90" t="s">
        <v>96</v>
      </c>
      <c r="B90" t="s">
        <v>231</v>
      </c>
      <c r="C90" t="s">
        <v>232</v>
      </c>
      <c r="D90" t="s">
        <v>24</v>
      </c>
      <c r="E90" t="s">
        <v>127</v>
      </c>
      <c r="F90" t="s">
        <v>199</v>
      </c>
      <c r="G90" t="s">
        <v>325</v>
      </c>
      <c r="H90">
        <v>60</v>
      </c>
      <c r="I90" t="s">
        <v>130</v>
      </c>
      <c r="J90">
        <v>75</v>
      </c>
      <c r="K90" t="s">
        <v>130</v>
      </c>
      <c r="L90" t="s">
        <v>275</v>
      </c>
      <c r="M90" s="81" t="s">
        <v>118</v>
      </c>
      <c r="N90" t="s">
        <v>276</v>
      </c>
      <c r="O90" t="s">
        <v>103</v>
      </c>
      <c r="P90" s="82">
        <f t="shared" si="3"/>
        <v>0</v>
      </c>
      <c r="Q90" t="s">
        <v>339</v>
      </c>
      <c r="R90">
        <v>44103116</v>
      </c>
      <c r="T90" t="s">
        <v>277</v>
      </c>
      <c r="U90" t="s">
        <v>340</v>
      </c>
      <c r="V90" t="s">
        <v>279</v>
      </c>
      <c r="W90" s="82">
        <v>0</v>
      </c>
      <c r="AG90" s="81" t="s">
        <v>118</v>
      </c>
      <c r="AH90">
        <v>0</v>
      </c>
      <c r="AI90">
        <v>0</v>
      </c>
    </row>
    <row r="91" spans="1:35" x14ac:dyDescent="0.35">
      <c r="A91" t="s">
        <v>96</v>
      </c>
      <c r="B91" t="s">
        <v>231</v>
      </c>
      <c r="C91" t="s">
        <v>232</v>
      </c>
      <c r="D91" t="s">
        <v>24</v>
      </c>
      <c r="E91" t="s">
        <v>127</v>
      </c>
      <c r="F91" t="s">
        <v>199</v>
      </c>
      <c r="G91" t="s">
        <v>325</v>
      </c>
      <c r="H91">
        <v>60</v>
      </c>
      <c r="I91" t="s">
        <v>130</v>
      </c>
      <c r="J91">
        <v>75</v>
      </c>
      <c r="K91" t="s">
        <v>130</v>
      </c>
      <c r="L91" t="s">
        <v>280</v>
      </c>
      <c r="M91" s="81" t="s">
        <v>118</v>
      </c>
      <c r="N91" t="s">
        <v>281</v>
      </c>
      <c r="O91" t="s">
        <v>103</v>
      </c>
      <c r="P91" s="82">
        <f t="shared" si="3"/>
        <v>2507.7141375999995</v>
      </c>
      <c r="Q91" t="s">
        <v>341</v>
      </c>
      <c r="R91">
        <v>44103116</v>
      </c>
      <c r="T91" t="s">
        <v>283</v>
      </c>
      <c r="U91" t="s">
        <v>342</v>
      </c>
      <c r="V91" t="s">
        <v>285</v>
      </c>
      <c r="W91" s="82">
        <v>2593.2927999999997</v>
      </c>
      <c r="AG91" s="81" t="s">
        <v>118</v>
      </c>
      <c r="AH91">
        <v>2240</v>
      </c>
      <c r="AI91">
        <v>2307.1999999999998</v>
      </c>
    </row>
    <row r="92" spans="1:35" x14ac:dyDescent="0.35">
      <c r="A92" t="s">
        <v>96</v>
      </c>
      <c r="B92" t="s">
        <v>231</v>
      </c>
      <c r="C92" t="s">
        <v>232</v>
      </c>
      <c r="D92" t="s">
        <v>24</v>
      </c>
      <c r="E92" t="s">
        <v>127</v>
      </c>
      <c r="F92" t="s">
        <v>199</v>
      </c>
      <c r="G92" t="s">
        <v>325</v>
      </c>
      <c r="H92">
        <v>60</v>
      </c>
      <c r="I92" t="s">
        <v>130</v>
      </c>
      <c r="J92">
        <v>75</v>
      </c>
      <c r="K92" t="s">
        <v>130</v>
      </c>
      <c r="L92" t="s">
        <v>286</v>
      </c>
      <c r="M92" s="81" t="s">
        <v>118</v>
      </c>
      <c r="N92" t="s">
        <v>287</v>
      </c>
      <c r="O92" t="s">
        <v>103</v>
      </c>
      <c r="P92" s="82">
        <f t="shared" si="3"/>
        <v>3696.6393224799999</v>
      </c>
      <c r="Q92" t="s">
        <v>343</v>
      </c>
      <c r="R92">
        <v>43201545</v>
      </c>
      <c r="T92" t="s">
        <v>288</v>
      </c>
      <c r="U92" t="s">
        <v>344</v>
      </c>
      <c r="V92" t="s">
        <v>290</v>
      </c>
      <c r="W92" s="82">
        <v>3822.79144</v>
      </c>
      <c r="AG92" s="81" t="s">
        <v>118</v>
      </c>
      <c r="AH92">
        <v>3302</v>
      </c>
      <c r="AI92">
        <v>3401.06</v>
      </c>
    </row>
    <row r="93" spans="1:35" x14ac:dyDescent="0.35">
      <c r="A93" t="s">
        <v>96</v>
      </c>
      <c r="B93" t="s">
        <v>231</v>
      </c>
      <c r="C93" t="s">
        <v>232</v>
      </c>
      <c r="D93" t="s">
        <v>24</v>
      </c>
      <c r="E93" t="s">
        <v>127</v>
      </c>
      <c r="F93" t="s">
        <v>199</v>
      </c>
      <c r="G93" t="s">
        <v>325</v>
      </c>
      <c r="H93">
        <v>60</v>
      </c>
      <c r="I93" t="s">
        <v>130</v>
      </c>
      <c r="J93">
        <v>75</v>
      </c>
      <c r="K93" t="s">
        <v>130</v>
      </c>
      <c r="L93" t="s">
        <v>291</v>
      </c>
      <c r="M93" s="81" t="s">
        <v>118</v>
      </c>
      <c r="N93" t="s">
        <v>292</v>
      </c>
      <c r="O93" t="s">
        <v>103</v>
      </c>
      <c r="P93" s="82">
        <f t="shared" si="3"/>
        <v>0</v>
      </c>
      <c r="Q93" t="s">
        <v>293</v>
      </c>
      <c r="R93" t="s">
        <v>339</v>
      </c>
      <c r="T93" t="s">
        <v>294</v>
      </c>
      <c r="U93" t="s">
        <v>345</v>
      </c>
      <c r="V93" t="s">
        <v>296</v>
      </c>
      <c r="W93" s="82">
        <v>0</v>
      </c>
      <c r="AG93" s="81" t="s">
        <v>118</v>
      </c>
      <c r="AH93">
        <v>0</v>
      </c>
      <c r="AI93">
        <v>0</v>
      </c>
    </row>
    <row r="94" spans="1:35" x14ac:dyDescent="0.35">
      <c r="A94" t="s">
        <v>96</v>
      </c>
      <c r="B94" t="s">
        <v>231</v>
      </c>
      <c r="C94" t="s">
        <v>232</v>
      </c>
      <c r="D94" t="s">
        <v>24</v>
      </c>
      <c r="E94" t="s">
        <v>127</v>
      </c>
      <c r="F94" t="s">
        <v>199</v>
      </c>
      <c r="G94" t="s">
        <v>325</v>
      </c>
      <c r="H94">
        <v>60</v>
      </c>
      <c r="I94" t="s">
        <v>130</v>
      </c>
      <c r="J94">
        <v>75</v>
      </c>
      <c r="K94" t="s">
        <v>130</v>
      </c>
      <c r="L94" t="s">
        <v>297</v>
      </c>
      <c r="M94" s="81" t="s">
        <v>118</v>
      </c>
      <c r="N94" t="s">
        <v>298</v>
      </c>
      <c r="O94" t="s">
        <v>103</v>
      </c>
      <c r="P94" s="82">
        <f t="shared" si="3"/>
        <v>6008.4382930800002</v>
      </c>
      <c r="Q94" t="s">
        <v>346</v>
      </c>
      <c r="R94">
        <v>44103116</v>
      </c>
      <c r="T94" t="s">
        <v>300</v>
      </c>
      <c r="U94" t="s">
        <v>347</v>
      </c>
      <c r="V94" t="s">
        <v>302</v>
      </c>
      <c r="W94" s="82">
        <v>6213.4832400000005</v>
      </c>
      <c r="AG94" s="81" t="s">
        <v>118</v>
      </c>
      <c r="AH94">
        <v>5367</v>
      </c>
      <c r="AI94">
        <v>5528.01</v>
      </c>
    </row>
    <row r="95" spans="1:35" x14ac:dyDescent="0.35">
      <c r="A95" t="s">
        <v>96</v>
      </c>
      <c r="B95" t="s">
        <v>231</v>
      </c>
      <c r="C95" t="s">
        <v>232</v>
      </c>
      <c r="D95" t="s">
        <v>24</v>
      </c>
      <c r="E95" t="s">
        <v>127</v>
      </c>
      <c r="F95" t="s">
        <v>199</v>
      </c>
      <c r="G95" t="s">
        <v>325</v>
      </c>
      <c r="H95">
        <v>60</v>
      </c>
      <c r="I95" t="s">
        <v>130</v>
      </c>
      <c r="J95">
        <v>75</v>
      </c>
      <c r="K95" t="s">
        <v>130</v>
      </c>
      <c r="L95" t="s">
        <v>303</v>
      </c>
      <c r="M95" s="81" t="s">
        <v>118</v>
      </c>
      <c r="N95" t="s">
        <v>304</v>
      </c>
      <c r="O95" t="s">
        <v>305</v>
      </c>
      <c r="P95" s="82">
        <f t="shared" si="3"/>
        <v>6008.4382930800002</v>
      </c>
      <c r="Q95" t="s">
        <v>346</v>
      </c>
      <c r="R95">
        <v>44103116</v>
      </c>
      <c r="T95" t="s">
        <v>306</v>
      </c>
      <c r="U95" t="s">
        <v>348</v>
      </c>
      <c r="V95" t="s">
        <v>308</v>
      </c>
      <c r="W95" s="82">
        <v>6213.4832400000005</v>
      </c>
      <c r="AG95" s="81" t="s">
        <v>118</v>
      </c>
      <c r="AH95">
        <v>5367</v>
      </c>
      <c r="AI95">
        <v>5528.01</v>
      </c>
    </row>
    <row r="96" spans="1:35" x14ac:dyDescent="0.35">
      <c r="A96" t="s">
        <v>96</v>
      </c>
      <c r="B96" t="s">
        <v>231</v>
      </c>
      <c r="C96" t="s">
        <v>232</v>
      </c>
      <c r="D96" t="s">
        <v>24</v>
      </c>
      <c r="E96" t="s">
        <v>127</v>
      </c>
      <c r="F96" t="s">
        <v>199</v>
      </c>
      <c r="G96" t="s">
        <v>325</v>
      </c>
      <c r="H96">
        <v>60</v>
      </c>
      <c r="I96" t="s">
        <v>130</v>
      </c>
      <c r="J96">
        <v>75</v>
      </c>
      <c r="K96" t="s">
        <v>130</v>
      </c>
      <c r="L96" t="s">
        <v>309</v>
      </c>
      <c r="M96" s="81" t="s">
        <v>118</v>
      </c>
      <c r="N96" t="s">
        <v>310</v>
      </c>
      <c r="O96" t="s">
        <v>103</v>
      </c>
      <c r="P96" s="82">
        <f t="shared" si="3"/>
        <v>8911.3413103999992</v>
      </c>
      <c r="Q96" t="s">
        <v>349</v>
      </c>
      <c r="R96">
        <v>44103116</v>
      </c>
      <c r="T96" t="s">
        <v>312</v>
      </c>
      <c r="U96" t="s">
        <v>350</v>
      </c>
      <c r="V96" t="s">
        <v>314</v>
      </c>
      <c r="W96" s="82">
        <v>9215.4511999999995</v>
      </c>
      <c r="AG96" s="81" t="s">
        <v>118</v>
      </c>
      <c r="AH96">
        <v>7960</v>
      </c>
      <c r="AI96">
        <v>8198.7999999999993</v>
      </c>
    </row>
    <row r="97" spans="1:35" x14ac:dyDescent="0.35">
      <c r="A97" t="s">
        <v>96</v>
      </c>
      <c r="B97" t="s">
        <v>231</v>
      </c>
      <c r="C97" t="s">
        <v>232</v>
      </c>
      <c r="D97" t="s">
        <v>24</v>
      </c>
      <c r="E97" t="s">
        <v>127</v>
      </c>
      <c r="F97" t="s">
        <v>199</v>
      </c>
      <c r="G97" t="s">
        <v>325</v>
      </c>
      <c r="H97">
        <v>60</v>
      </c>
      <c r="I97" t="s">
        <v>130</v>
      </c>
      <c r="J97">
        <v>75</v>
      </c>
      <c r="K97" t="s">
        <v>130</v>
      </c>
      <c r="L97" t="s">
        <v>315</v>
      </c>
      <c r="M97" s="81" t="s">
        <v>118</v>
      </c>
      <c r="N97" t="s">
        <v>15</v>
      </c>
      <c r="O97" t="s">
        <v>103</v>
      </c>
      <c r="P97" s="82">
        <f t="shared" si="3"/>
        <v>1135.18845336</v>
      </c>
      <c r="Q97" t="s">
        <v>351</v>
      </c>
      <c r="R97">
        <v>44103103</v>
      </c>
      <c r="T97" t="s">
        <v>317</v>
      </c>
      <c r="U97" t="s">
        <v>352</v>
      </c>
      <c r="V97" t="s">
        <v>126</v>
      </c>
      <c r="W97" s="82">
        <v>1173.9280800000001</v>
      </c>
      <c r="AG97" s="81" t="s">
        <v>118</v>
      </c>
      <c r="AH97">
        <v>1014</v>
      </c>
      <c r="AI97">
        <v>1044.42</v>
      </c>
    </row>
    <row r="98" spans="1:35" x14ac:dyDescent="0.35">
      <c r="A98" t="s">
        <v>96</v>
      </c>
      <c r="B98" t="s">
        <v>231</v>
      </c>
      <c r="C98" t="s">
        <v>232</v>
      </c>
      <c r="D98" t="s">
        <v>24</v>
      </c>
      <c r="E98" t="s">
        <v>127</v>
      </c>
      <c r="F98" t="s">
        <v>199</v>
      </c>
      <c r="G98" t="s">
        <v>325</v>
      </c>
      <c r="H98">
        <v>60</v>
      </c>
      <c r="I98" t="s">
        <v>130</v>
      </c>
      <c r="J98">
        <v>75</v>
      </c>
      <c r="K98" t="s">
        <v>130</v>
      </c>
      <c r="L98" t="s">
        <v>319</v>
      </c>
      <c r="M98" s="81" t="s">
        <v>118</v>
      </c>
      <c r="N98" t="s">
        <v>320</v>
      </c>
      <c r="O98" t="s">
        <v>171</v>
      </c>
      <c r="P98" s="82">
        <f t="shared" si="3"/>
        <v>671.70914400000004</v>
      </c>
      <c r="Q98" t="s">
        <v>353</v>
      </c>
      <c r="R98">
        <v>43201404</v>
      </c>
      <c r="T98" t="s">
        <v>322</v>
      </c>
      <c r="U98" t="s">
        <v>354</v>
      </c>
      <c r="V98" t="s">
        <v>324</v>
      </c>
      <c r="W98" s="82">
        <v>694.63200000000006</v>
      </c>
      <c r="AG98" s="81" t="s">
        <v>118</v>
      </c>
      <c r="AH98">
        <v>600</v>
      </c>
      <c r="AI98">
        <v>618</v>
      </c>
    </row>
    <row r="99" spans="1:35" x14ac:dyDescent="0.35">
      <c r="A99" t="s">
        <v>96</v>
      </c>
      <c r="B99" t="s">
        <v>231</v>
      </c>
      <c r="C99" t="s">
        <v>232</v>
      </c>
      <c r="D99" t="s">
        <v>25</v>
      </c>
      <c r="E99" t="s">
        <v>140</v>
      </c>
      <c r="F99" t="s">
        <v>215</v>
      </c>
      <c r="G99" t="s">
        <v>355</v>
      </c>
      <c r="H99">
        <v>45</v>
      </c>
      <c r="I99">
        <v>76</v>
      </c>
      <c r="J99">
        <v>63.7</v>
      </c>
      <c r="K99">
        <v>0.76</v>
      </c>
      <c r="L99" t="s">
        <v>234</v>
      </c>
      <c r="M99" s="81" t="s">
        <v>235</v>
      </c>
      <c r="O99" t="s">
        <v>103</v>
      </c>
      <c r="P99" s="82">
        <f t="shared" si="3"/>
        <v>27987.881000000001</v>
      </c>
      <c r="Q99" t="s">
        <v>356</v>
      </c>
      <c r="R99">
        <v>44101503</v>
      </c>
      <c r="T99" t="s">
        <v>236</v>
      </c>
      <c r="U99" t="s">
        <v>357</v>
      </c>
      <c r="V99" t="s">
        <v>238</v>
      </c>
      <c r="W99" s="82">
        <v>28943</v>
      </c>
      <c r="AG99" s="81" t="s">
        <v>235</v>
      </c>
      <c r="AH99">
        <v>25000</v>
      </c>
      <c r="AI99">
        <v>25750</v>
      </c>
    </row>
    <row r="100" spans="1:35" x14ac:dyDescent="0.35">
      <c r="A100" t="s">
        <v>96</v>
      </c>
      <c r="B100" t="s">
        <v>231</v>
      </c>
      <c r="C100" t="s">
        <v>232</v>
      </c>
      <c r="D100" t="s">
        <v>25</v>
      </c>
      <c r="E100" t="s">
        <v>140</v>
      </c>
      <c r="F100" t="s">
        <v>215</v>
      </c>
      <c r="G100" t="s">
        <v>355</v>
      </c>
      <c r="H100">
        <v>45</v>
      </c>
      <c r="I100">
        <v>76</v>
      </c>
      <c r="J100">
        <v>63.7</v>
      </c>
      <c r="K100">
        <v>0.76</v>
      </c>
      <c r="L100" t="s">
        <v>239</v>
      </c>
      <c r="M100" t="s">
        <v>6</v>
      </c>
      <c r="N100" t="s">
        <v>5</v>
      </c>
      <c r="O100" t="s">
        <v>108</v>
      </c>
      <c r="P100" s="82">
        <f t="shared" si="3"/>
        <v>7.7246551560000015E-2</v>
      </c>
      <c r="T100" t="s">
        <v>240</v>
      </c>
      <c r="U100" t="s">
        <v>358</v>
      </c>
      <c r="V100" t="s">
        <v>111</v>
      </c>
      <c r="W100" s="82">
        <v>7.9882680000000011E-2</v>
      </c>
      <c r="AG100" t="s">
        <v>6</v>
      </c>
      <c r="AH100">
        <v>6.9000000000000006E-2</v>
      </c>
      <c r="AI100">
        <v>7.1070000000000008E-2</v>
      </c>
    </row>
    <row r="101" spans="1:35" x14ac:dyDescent="0.35">
      <c r="A101" t="s">
        <v>96</v>
      </c>
      <c r="B101" t="s">
        <v>231</v>
      </c>
      <c r="C101" t="s">
        <v>232</v>
      </c>
      <c r="D101" t="s">
        <v>25</v>
      </c>
      <c r="E101" t="s">
        <v>140</v>
      </c>
      <c r="F101" t="s">
        <v>215</v>
      </c>
      <c r="G101" t="s">
        <v>355</v>
      </c>
      <c r="H101">
        <v>45</v>
      </c>
      <c r="I101">
        <v>76</v>
      </c>
      <c r="J101">
        <v>63.7</v>
      </c>
      <c r="K101">
        <v>0.76</v>
      </c>
      <c r="L101" t="s">
        <v>242</v>
      </c>
      <c r="M101" t="s">
        <v>6</v>
      </c>
      <c r="N101" t="s">
        <v>48</v>
      </c>
      <c r="O101" t="s">
        <v>108</v>
      </c>
      <c r="P101" s="82">
        <f t="shared" si="3"/>
        <v>7.7246551560000015E-2</v>
      </c>
      <c r="T101" t="s">
        <v>243</v>
      </c>
      <c r="U101" t="s">
        <v>359</v>
      </c>
      <c r="V101" t="s">
        <v>245</v>
      </c>
      <c r="W101" s="82">
        <v>7.9882680000000011E-2</v>
      </c>
      <c r="AG101" t="s">
        <v>6</v>
      </c>
      <c r="AH101">
        <v>6.9000000000000006E-2</v>
      </c>
      <c r="AI101">
        <v>7.1070000000000008E-2</v>
      </c>
    </row>
    <row r="102" spans="1:35" x14ac:dyDescent="0.35">
      <c r="A102" t="s">
        <v>96</v>
      </c>
      <c r="B102" t="s">
        <v>231</v>
      </c>
      <c r="C102" t="s">
        <v>232</v>
      </c>
      <c r="D102" t="s">
        <v>25</v>
      </c>
      <c r="E102" t="s">
        <v>140</v>
      </c>
      <c r="F102" t="s">
        <v>215</v>
      </c>
      <c r="G102" t="s">
        <v>355</v>
      </c>
      <c r="H102">
        <v>45</v>
      </c>
      <c r="I102">
        <v>76</v>
      </c>
      <c r="J102">
        <v>63.7</v>
      </c>
      <c r="K102">
        <v>0.76</v>
      </c>
      <c r="L102" t="s">
        <v>246</v>
      </c>
      <c r="M102" t="s">
        <v>7</v>
      </c>
      <c r="N102" t="s">
        <v>5</v>
      </c>
      <c r="O102" t="s">
        <v>108</v>
      </c>
      <c r="P102" s="82">
        <f t="shared" si="3"/>
        <v>7.7246551560000015E-2</v>
      </c>
      <c r="T102" t="s">
        <v>247</v>
      </c>
      <c r="U102" t="s">
        <v>360</v>
      </c>
      <c r="V102" t="s">
        <v>114</v>
      </c>
      <c r="W102" s="82">
        <v>7.9882680000000011E-2</v>
      </c>
      <c r="AG102" t="s">
        <v>7</v>
      </c>
      <c r="AH102">
        <v>6.9000000000000006E-2</v>
      </c>
      <c r="AI102">
        <v>7.1070000000000008E-2</v>
      </c>
    </row>
    <row r="103" spans="1:35" x14ac:dyDescent="0.35">
      <c r="A103" t="s">
        <v>96</v>
      </c>
      <c r="B103" t="s">
        <v>231</v>
      </c>
      <c r="C103" t="s">
        <v>232</v>
      </c>
      <c r="D103" t="s">
        <v>25</v>
      </c>
      <c r="E103" t="s">
        <v>140</v>
      </c>
      <c r="F103" t="s">
        <v>215</v>
      </c>
      <c r="G103" t="s">
        <v>355</v>
      </c>
      <c r="H103">
        <v>45</v>
      </c>
      <c r="I103">
        <v>76</v>
      </c>
      <c r="J103">
        <v>63.7</v>
      </c>
      <c r="K103">
        <v>0.76</v>
      </c>
      <c r="L103" t="s">
        <v>249</v>
      </c>
      <c r="M103" t="s">
        <v>7</v>
      </c>
      <c r="N103" t="s">
        <v>48</v>
      </c>
      <c r="O103" t="s">
        <v>108</v>
      </c>
      <c r="P103" s="82">
        <f t="shared" si="3"/>
        <v>7.7246551560000015E-2</v>
      </c>
      <c r="T103" t="s">
        <v>250</v>
      </c>
      <c r="U103" t="s">
        <v>361</v>
      </c>
      <c r="V103" t="s">
        <v>252</v>
      </c>
      <c r="W103" s="82">
        <v>7.9882680000000011E-2</v>
      </c>
      <c r="AG103" t="s">
        <v>7</v>
      </c>
      <c r="AH103">
        <v>6.9000000000000006E-2</v>
      </c>
      <c r="AI103">
        <v>7.1070000000000008E-2</v>
      </c>
    </row>
    <row r="104" spans="1:35" x14ac:dyDescent="0.35">
      <c r="A104" t="s">
        <v>96</v>
      </c>
      <c r="B104" t="s">
        <v>231</v>
      </c>
      <c r="C104" t="s">
        <v>232</v>
      </c>
      <c r="D104" t="s">
        <v>25</v>
      </c>
      <c r="E104" t="s">
        <v>140</v>
      </c>
      <c r="F104" t="s">
        <v>215</v>
      </c>
      <c r="G104" t="s">
        <v>355</v>
      </c>
      <c r="H104">
        <v>45</v>
      </c>
      <c r="I104">
        <v>76</v>
      </c>
      <c r="J104">
        <v>63.7</v>
      </c>
      <c r="K104">
        <v>0.76</v>
      </c>
      <c r="L104" t="s">
        <v>253</v>
      </c>
      <c r="M104" t="s">
        <v>9</v>
      </c>
      <c r="N104" t="s">
        <v>5</v>
      </c>
      <c r="O104" t="s">
        <v>108</v>
      </c>
      <c r="P104" s="82">
        <f t="shared" si="3"/>
        <v>7.7246551560000015E-2</v>
      </c>
      <c r="T104" t="s">
        <v>254</v>
      </c>
      <c r="U104" t="s">
        <v>362</v>
      </c>
      <c r="V104" t="s">
        <v>117</v>
      </c>
      <c r="W104" s="82">
        <v>7.9882680000000011E-2</v>
      </c>
      <c r="AG104" t="s">
        <v>9</v>
      </c>
      <c r="AH104">
        <v>6.9000000000000006E-2</v>
      </c>
      <c r="AI104">
        <v>7.1070000000000008E-2</v>
      </c>
    </row>
    <row r="105" spans="1:35" x14ac:dyDescent="0.35">
      <c r="A105" t="s">
        <v>96</v>
      </c>
      <c r="B105" t="s">
        <v>231</v>
      </c>
      <c r="C105" t="s">
        <v>232</v>
      </c>
      <c r="D105" t="s">
        <v>25</v>
      </c>
      <c r="E105" t="s">
        <v>140</v>
      </c>
      <c r="F105" t="s">
        <v>215</v>
      </c>
      <c r="G105" t="s">
        <v>355</v>
      </c>
      <c r="H105">
        <v>45</v>
      </c>
      <c r="I105">
        <v>76</v>
      </c>
      <c r="J105">
        <v>63.7</v>
      </c>
      <c r="K105">
        <v>0.76</v>
      </c>
      <c r="L105" t="s">
        <v>256</v>
      </c>
      <c r="M105" t="s">
        <v>9</v>
      </c>
      <c r="N105" t="s">
        <v>48</v>
      </c>
      <c r="O105" t="s">
        <v>108</v>
      </c>
      <c r="P105" s="82">
        <f t="shared" si="3"/>
        <v>7.7246551560000015E-2</v>
      </c>
      <c r="T105" t="s">
        <v>257</v>
      </c>
      <c r="U105" t="s">
        <v>363</v>
      </c>
      <c r="V105" t="s">
        <v>259</v>
      </c>
      <c r="W105" s="82">
        <v>7.9882680000000011E-2</v>
      </c>
      <c r="AG105" t="s">
        <v>9</v>
      </c>
      <c r="AH105">
        <v>6.9000000000000006E-2</v>
      </c>
      <c r="AI105">
        <v>7.1070000000000008E-2</v>
      </c>
    </row>
    <row r="106" spans="1:35" x14ac:dyDescent="0.35">
      <c r="A106" t="s">
        <v>96</v>
      </c>
      <c r="B106" t="s">
        <v>231</v>
      </c>
      <c r="C106" t="s">
        <v>232</v>
      </c>
      <c r="D106" t="s">
        <v>25</v>
      </c>
      <c r="E106" t="s">
        <v>140</v>
      </c>
      <c r="F106" t="s">
        <v>215</v>
      </c>
      <c r="G106" t="s">
        <v>355</v>
      </c>
      <c r="H106">
        <v>45</v>
      </c>
      <c r="I106">
        <v>76</v>
      </c>
      <c r="J106">
        <v>63.7</v>
      </c>
      <c r="K106">
        <v>0.76</v>
      </c>
      <c r="L106" t="s">
        <v>260</v>
      </c>
      <c r="M106" t="s">
        <v>170</v>
      </c>
      <c r="N106" t="s">
        <v>55</v>
      </c>
      <c r="O106" t="s">
        <v>171</v>
      </c>
      <c r="P106" s="82">
        <f t="shared" si="3"/>
        <v>0</v>
      </c>
      <c r="Q106" t="s">
        <v>293</v>
      </c>
      <c r="R106">
        <v>43232111</v>
      </c>
      <c r="T106" t="s">
        <v>261</v>
      </c>
      <c r="U106" t="s">
        <v>364</v>
      </c>
      <c r="V106" t="s">
        <v>175</v>
      </c>
      <c r="W106" s="82">
        <v>0</v>
      </c>
      <c r="AG106" t="s">
        <v>170</v>
      </c>
      <c r="AH106">
        <v>0</v>
      </c>
      <c r="AI106">
        <v>0</v>
      </c>
    </row>
    <row r="107" spans="1:35" x14ac:dyDescent="0.35">
      <c r="A107" t="s">
        <v>96</v>
      </c>
      <c r="B107" t="s">
        <v>231</v>
      </c>
      <c r="C107" t="s">
        <v>232</v>
      </c>
      <c r="D107" t="s">
        <v>25</v>
      </c>
      <c r="E107" t="s">
        <v>140</v>
      </c>
      <c r="F107" t="s">
        <v>215</v>
      </c>
      <c r="G107" t="s">
        <v>355</v>
      </c>
      <c r="H107">
        <v>45</v>
      </c>
      <c r="I107">
        <v>76</v>
      </c>
      <c r="J107">
        <v>63.7</v>
      </c>
      <c r="K107">
        <v>0.76</v>
      </c>
      <c r="L107" t="s">
        <v>263</v>
      </c>
      <c r="M107" t="s">
        <v>170</v>
      </c>
      <c r="N107" t="s">
        <v>57</v>
      </c>
      <c r="O107" t="s">
        <v>171</v>
      </c>
      <c r="P107" s="82">
        <f t="shared" si="3"/>
        <v>0</v>
      </c>
      <c r="Q107" t="s">
        <v>365</v>
      </c>
      <c r="R107">
        <v>43201404</v>
      </c>
      <c r="T107" t="s">
        <v>264</v>
      </c>
      <c r="U107" t="s">
        <v>366</v>
      </c>
      <c r="V107" t="s">
        <v>180</v>
      </c>
      <c r="W107" s="82">
        <v>0</v>
      </c>
      <c r="AG107" t="s">
        <v>170</v>
      </c>
      <c r="AH107">
        <v>0</v>
      </c>
      <c r="AI107">
        <v>0</v>
      </c>
    </row>
    <row r="108" spans="1:35" x14ac:dyDescent="0.35">
      <c r="A108" t="s">
        <v>96</v>
      </c>
      <c r="B108" t="s">
        <v>231</v>
      </c>
      <c r="C108" t="s">
        <v>232</v>
      </c>
      <c r="D108" t="s">
        <v>25</v>
      </c>
      <c r="E108" t="s">
        <v>140</v>
      </c>
      <c r="F108" t="s">
        <v>215</v>
      </c>
      <c r="G108" t="s">
        <v>355</v>
      </c>
      <c r="H108">
        <v>45</v>
      </c>
      <c r="I108">
        <v>76</v>
      </c>
      <c r="J108">
        <v>63.7</v>
      </c>
      <c r="K108">
        <v>0.76</v>
      </c>
      <c r="L108" t="s">
        <v>266</v>
      </c>
      <c r="M108" t="s">
        <v>170</v>
      </c>
      <c r="N108" t="s">
        <v>59</v>
      </c>
      <c r="O108" t="s">
        <v>171</v>
      </c>
      <c r="P108" s="82">
        <f t="shared" si="3"/>
        <v>0</v>
      </c>
      <c r="Q108" t="s">
        <v>365</v>
      </c>
      <c r="R108">
        <v>43201404</v>
      </c>
      <c r="T108" t="s">
        <v>267</v>
      </c>
      <c r="U108" t="s">
        <v>367</v>
      </c>
      <c r="V108" t="s">
        <v>185</v>
      </c>
      <c r="W108" s="82">
        <v>0</v>
      </c>
      <c r="AG108" t="s">
        <v>170</v>
      </c>
      <c r="AH108">
        <v>0</v>
      </c>
      <c r="AI108">
        <v>0</v>
      </c>
    </row>
    <row r="109" spans="1:35" x14ac:dyDescent="0.35">
      <c r="A109" t="s">
        <v>96</v>
      </c>
      <c r="B109" t="s">
        <v>231</v>
      </c>
      <c r="C109" t="s">
        <v>232</v>
      </c>
      <c r="D109" t="s">
        <v>25</v>
      </c>
      <c r="E109" t="s">
        <v>140</v>
      </c>
      <c r="F109" t="s">
        <v>215</v>
      </c>
      <c r="G109" t="s">
        <v>355</v>
      </c>
      <c r="H109">
        <v>45</v>
      </c>
      <c r="I109">
        <v>76</v>
      </c>
      <c r="J109">
        <v>63.7</v>
      </c>
      <c r="K109">
        <v>0.76</v>
      </c>
      <c r="L109" t="s">
        <v>269</v>
      </c>
      <c r="M109" s="81" t="s">
        <v>118</v>
      </c>
      <c r="N109" t="s">
        <v>270</v>
      </c>
      <c r="O109" t="s">
        <v>103</v>
      </c>
      <c r="P109" s="82">
        <f t="shared" si="3"/>
        <v>9833.821868160001</v>
      </c>
      <c r="Q109" t="s">
        <v>368</v>
      </c>
      <c r="R109">
        <v>44103116</v>
      </c>
      <c r="T109" t="s">
        <v>272</v>
      </c>
      <c r="U109" t="s">
        <v>369</v>
      </c>
      <c r="V109" t="s">
        <v>274</v>
      </c>
      <c r="W109" s="82">
        <v>10169.412480000001</v>
      </c>
      <c r="AG109" s="81" t="s">
        <v>118</v>
      </c>
      <c r="AH109">
        <v>8784</v>
      </c>
      <c r="AI109">
        <v>9047.52</v>
      </c>
    </row>
    <row r="110" spans="1:35" x14ac:dyDescent="0.35">
      <c r="A110" t="s">
        <v>96</v>
      </c>
      <c r="B110" t="s">
        <v>231</v>
      </c>
      <c r="C110" t="s">
        <v>232</v>
      </c>
      <c r="D110" t="s">
        <v>25</v>
      </c>
      <c r="E110" t="s">
        <v>140</v>
      </c>
      <c r="F110" t="s">
        <v>215</v>
      </c>
      <c r="G110" t="s">
        <v>355</v>
      </c>
      <c r="H110">
        <v>45</v>
      </c>
      <c r="I110">
        <v>76</v>
      </c>
      <c r="J110">
        <v>63.7</v>
      </c>
      <c r="K110">
        <v>0.76</v>
      </c>
      <c r="L110" t="s">
        <v>275</v>
      </c>
      <c r="M110" s="81" t="s">
        <v>118</v>
      </c>
      <c r="N110" t="s">
        <v>276</v>
      </c>
      <c r="O110" t="s">
        <v>103</v>
      </c>
      <c r="P110" s="82">
        <f t="shared" si="3"/>
        <v>4461.2682314000003</v>
      </c>
      <c r="Q110" t="s">
        <v>370</v>
      </c>
      <c r="R110">
        <v>44103116</v>
      </c>
      <c r="T110" t="s">
        <v>277</v>
      </c>
      <c r="U110" t="s">
        <v>371</v>
      </c>
      <c r="V110" t="s">
        <v>279</v>
      </c>
      <c r="W110" s="82">
        <v>4613.5142000000005</v>
      </c>
      <c r="AG110" s="81" t="s">
        <v>118</v>
      </c>
      <c r="AH110">
        <v>3985</v>
      </c>
      <c r="AI110">
        <v>4104.55</v>
      </c>
    </row>
    <row r="111" spans="1:35" x14ac:dyDescent="0.35">
      <c r="A111" t="s">
        <v>96</v>
      </c>
      <c r="B111" t="s">
        <v>231</v>
      </c>
      <c r="C111" t="s">
        <v>232</v>
      </c>
      <c r="D111" t="s">
        <v>25</v>
      </c>
      <c r="E111" t="s">
        <v>140</v>
      </c>
      <c r="F111" t="s">
        <v>215</v>
      </c>
      <c r="G111" t="s">
        <v>355</v>
      </c>
      <c r="H111">
        <v>45</v>
      </c>
      <c r="I111">
        <v>76</v>
      </c>
      <c r="J111">
        <v>63.7</v>
      </c>
      <c r="K111">
        <v>0.76</v>
      </c>
      <c r="L111" t="s">
        <v>280</v>
      </c>
      <c r="M111" s="81" t="s">
        <v>118</v>
      </c>
      <c r="N111" t="s">
        <v>281</v>
      </c>
      <c r="O111" t="s">
        <v>103</v>
      </c>
      <c r="P111" s="82">
        <f t="shared" si="3"/>
        <v>696.33847927999989</v>
      </c>
      <c r="Q111" t="s">
        <v>372</v>
      </c>
      <c r="R111">
        <v>44103116</v>
      </c>
      <c r="T111" t="s">
        <v>283</v>
      </c>
      <c r="U111" t="s">
        <v>373</v>
      </c>
      <c r="V111" t="s">
        <v>285</v>
      </c>
      <c r="W111" s="82">
        <v>720.10183999999992</v>
      </c>
      <c r="AG111" s="81" t="s">
        <v>118</v>
      </c>
      <c r="AH111">
        <v>622</v>
      </c>
      <c r="AI111">
        <v>640.66</v>
      </c>
    </row>
    <row r="112" spans="1:35" x14ac:dyDescent="0.35">
      <c r="A112" t="s">
        <v>96</v>
      </c>
      <c r="B112" t="s">
        <v>231</v>
      </c>
      <c r="C112" t="s">
        <v>232</v>
      </c>
      <c r="D112" t="s">
        <v>25</v>
      </c>
      <c r="E112" t="s">
        <v>140</v>
      </c>
      <c r="F112" t="s">
        <v>215</v>
      </c>
      <c r="G112" t="s">
        <v>355</v>
      </c>
      <c r="H112">
        <v>45</v>
      </c>
      <c r="I112">
        <v>76</v>
      </c>
      <c r="J112">
        <v>63.7</v>
      </c>
      <c r="K112">
        <v>0.76</v>
      </c>
      <c r="L112" t="s">
        <v>286</v>
      </c>
      <c r="M112" s="81" t="s">
        <v>118</v>
      </c>
      <c r="N112" t="s">
        <v>287</v>
      </c>
      <c r="O112" t="s">
        <v>103</v>
      </c>
      <c r="P112" s="82">
        <f t="shared" si="3"/>
        <v>691.86041832000001</v>
      </c>
      <c r="Q112" t="s">
        <v>374</v>
      </c>
      <c r="R112">
        <v>43201545</v>
      </c>
      <c r="T112" t="s">
        <v>288</v>
      </c>
      <c r="U112" t="s">
        <v>375</v>
      </c>
      <c r="V112" t="s">
        <v>290</v>
      </c>
      <c r="W112" s="82">
        <v>715.47095999999999</v>
      </c>
      <c r="AG112" s="81" t="s">
        <v>118</v>
      </c>
      <c r="AH112">
        <v>618</v>
      </c>
      <c r="AI112">
        <v>636.54</v>
      </c>
    </row>
    <row r="113" spans="1:35" x14ac:dyDescent="0.35">
      <c r="A113" t="s">
        <v>96</v>
      </c>
      <c r="B113" t="s">
        <v>231</v>
      </c>
      <c r="C113" t="s">
        <v>232</v>
      </c>
      <c r="D113" t="s">
        <v>25</v>
      </c>
      <c r="E113" t="s">
        <v>140</v>
      </c>
      <c r="F113" t="s">
        <v>215</v>
      </c>
      <c r="G113" t="s">
        <v>355</v>
      </c>
      <c r="H113">
        <v>45</v>
      </c>
      <c r="I113">
        <v>76</v>
      </c>
      <c r="J113">
        <v>63.7</v>
      </c>
      <c r="K113">
        <v>0.76</v>
      </c>
      <c r="L113" t="s">
        <v>291</v>
      </c>
      <c r="M113" s="81" t="s">
        <v>118</v>
      </c>
      <c r="N113" t="s">
        <v>292</v>
      </c>
      <c r="O113" t="s">
        <v>103</v>
      </c>
      <c r="P113" s="82">
        <f t="shared" si="3"/>
        <v>0</v>
      </c>
      <c r="Q113" t="s">
        <v>293</v>
      </c>
      <c r="R113">
        <v>43201402</v>
      </c>
      <c r="T113" t="s">
        <v>294</v>
      </c>
      <c r="U113" t="s">
        <v>376</v>
      </c>
      <c r="V113" t="s">
        <v>296</v>
      </c>
      <c r="W113" s="82">
        <v>0</v>
      </c>
      <c r="AG113" s="81" t="s">
        <v>118</v>
      </c>
      <c r="AH113">
        <v>0</v>
      </c>
      <c r="AI113">
        <v>0</v>
      </c>
    </row>
    <row r="114" spans="1:35" x14ac:dyDescent="0.35">
      <c r="A114" t="s">
        <v>96</v>
      </c>
      <c r="B114" t="s">
        <v>231</v>
      </c>
      <c r="C114" t="s">
        <v>232</v>
      </c>
      <c r="D114" t="s">
        <v>25</v>
      </c>
      <c r="E114" t="s">
        <v>140</v>
      </c>
      <c r="F114" t="s">
        <v>215</v>
      </c>
      <c r="G114" t="s">
        <v>355</v>
      </c>
      <c r="H114">
        <v>45</v>
      </c>
      <c r="I114">
        <v>76</v>
      </c>
      <c r="J114">
        <v>63.7</v>
      </c>
      <c r="K114">
        <v>0.76</v>
      </c>
      <c r="L114" t="s">
        <v>297</v>
      </c>
      <c r="M114" s="81" t="s">
        <v>118</v>
      </c>
      <c r="N114" t="s">
        <v>298</v>
      </c>
      <c r="O114" t="s">
        <v>103</v>
      </c>
      <c r="P114" s="82">
        <f t="shared" si="3"/>
        <v>0</v>
      </c>
      <c r="Q114" t="s">
        <v>293</v>
      </c>
      <c r="R114">
        <v>44101705</v>
      </c>
      <c r="T114" t="s">
        <v>300</v>
      </c>
      <c r="U114" t="s">
        <v>377</v>
      </c>
      <c r="V114" t="s">
        <v>302</v>
      </c>
      <c r="W114" s="82">
        <v>0</v>
      </c>
      <c r="AG114" s="81" t="s">
        <v>118</v>
      </c>
      <c r="AH114">
        <v>0</v>
      </c>
      <c r="AI114">
        <v>0</v>
      </c>
    </row>
    <row r="115" spans="1:35" x14ac:dyDescent="0.35">
      <c r="A115" t="s">
        <v>96</v>
      </c>
      <c r="B115" t="s">
        <v>231</v>
      </c>
      <c r="C115" t="s">
        <v>232</v>
      </c>
      <c r="D115" t="s">
        <v>25</v>
      </c>
      <c r="E115" t="s">
        <v>140</v>
      </c>
      <c r="F115" t="s">
        <v>215</v>
      </c>
      <c r="G115" t="s">
        <v>355</v>
      </c>
      <c r="H115">
        <v>45</v>
      </c>
      <c r="I115">
        <v>76</v>
      </c>
      <c r="J115">
        <v>63.7</v>
      </c>
      <c r="K115">
        <v>0.76</v>
      </c>
      <c r="L115" t="s">
        <v>303</v>
      </c>
      <c r="M115" s="81" t="s">
        <v>118</v>
      </c>
      <c r="N115" t="s">
        <v>304</v>
      </c>
      <c r="O115" t="s">
        <v>305</v>
      </c>
      <c r="P115" s="82">
        <f t="shared" si="3"/>
        <v>0</v>
      </c>
      <c r="Q115" t="s">
        <v>293</v>
      </c>
      <c r="R115">
        <v>44101705</v>
      </c>
      <c r="T115" t="s">
        <v>306</v>
      </c>
      <c r="U115" t="s">
        <v>378</v>
      </c>
      <c r="V115" t="s">
        <v>308</v>
      </c>
      <c r="W115" s="82">
        <v>0</v>
      </c>
      <c r="AG115" s="81" t="s">
        <v>118</v>
      </c>
      <c r="AH115">
        <v>0</v>
      </c>
      <c r="AI115">
        <v>0</v>
      </c>
    </row>
    <row r="116" spans="1:35" x14ac:dyDescent="0.35">
      <c r="A116" t="s">
        <v>96</v>
      </c>
      <c r="B116" t="s">
        <v>231</v>
      </c>
      <c r="C116" t="s">
        <v>232</v>
      </c>
      <c r="D116" t="s">
        <v>25</v>
      </c>
      <c r="E116" t="s">
        <v>140</v>
      </c>
      <c r="F116" t="s">
        <v>215</v>
      </c>
      <c r="G116" t="s">
        <v>355</v>
      </c>
      <c r="H116">
        <v>45</v>
      </c>
      <c r="I116">
        <v>76</v>
      </c>
      <c r="J116">
        <v>63.7</v>
      </c>
      <c r="K116">
        <v>0.76</v>
      </c>
      <c r="L116" t="s">
        <v>309</v>
      </c>
      <c r="M116" s="81" t="s">
        <v>118</v>
      </c>
      <c r="N116" t="s">
        <v>310</v>
      </c>
      <c r="O116" t="s">
        <v>103</v>
      </c>
      <c r="P116" s="82">
        <f t="shared" si="3"/>
        <v>5341.207210040001</v>
      </c>
      <c r="Q116" t="s">
        <v>379</v>
      </c>
      <c r="R116">
        <v>44101705</v>
      </c>
      <c r="T116" t="s">
        <v>312</v>
      </c>
      <c r="U116" t="s">
        <v>380</v>
      </c>
      <c r="V116" t="s">
        <v>314</v>
      </c>
      <c r="W116" s="82">
        <v>5523.4821200000006</v>
      </c>
      <c r="AG116" s="81" t="s">
        <v>118</v>
      </c>
      <c r="AH116">
        <v>4771</v>
      </c>
      <c r="AI116">
        <v>4914.13</v>
      </c>
    </row>
    <row r="117" spans="1:35" x14ac:dyDescent="0.35">
      <c r="A117" t="s">
        <v>96</v>
      </c>
      <c r="B117" t="s">
        <v>231</v>
      </c>
      <c r="C117" t="s">
        <v>232</v>
      </c>
      <c r="D117" t="s">
        <v>25</v>
      </c>
      <c r="E117" t="s">
        <v>140</v>
      </c>
      <c r="F117" t="s">
        <v>215</v>
      </c>
      <c r="G117" t="s">
        <v>355</v>
      </c>
      <c r="H117">
        <v>45</v>
      </c>
      <c r="I117">
        <v>76</v>
      </c>
      <c r="J117">
        <v>63.7</v>
      </c>
      <c r="K117">
        <v>0.76</v>
      </c>
      <c r="L117" t="s">
        <v>315</v>
      </c>
      <c r="M117" s="81" t="s">
        <v>118</v>
      </c>
      <c r="N117" t="s">
        <v>15</v>
      </c>
      <c r="O117" t="s">
        <v>103</v>
      </c>
      <c r="P117" s="82">
        <f t="shared" si="3"/>
        <v>182.48098411999996</v>
      </c>
      <c r="Q117" t="s">
        <v>381</v>
      </c>
      <c r="R117">
        <v>44103103</v>
      </c>
      <c r="T117" t="s">
        <v>317</v>
      </c>
      <c r="U117" t="s">
        <v>382</v>
      </c>
      <c r="V117" t="s">
        <v>126</v>
      </c>
      <c r="W117" s="82">
        <v>188.70835999999997</v>
      </c>
      <c r="AG117" s="81" t="s">
        <v>118</v>
      </c>
      <c r="AH117">
        <v>163</v>
      </c>
      <c r="AI117">
        <v>167.89</v>
      </c>
    </row>
    <row r="118" spans="1:35" x14ac:dyDescent="0.35">
      <c r="A118" t="s">
        <v>96</v>
      </c>
      <c r="B118" t="s">
        <v>231</v>
      </c>
      <c r="C118" t="s">
        <v>232</v>
      </c>
      <c r="D118" t="s">
        <v>25</v>
      </c>
      <c r="E118" t="s">
        <v>140</v>
      </c>
      <c r="F118" t="s">
        <v>215</v>
      </c>
      <c r="G118" t="s">
        <v>355</v>
      </c>
      <c r="H118">
        <v>45</v>
      </c>
      <c r="I118">
        <v>76</v>
      </c>
      <c r="J118">
        <v>63.7</v>
      </c>
      <c r="K118">
        <v>0.76</v>
      </c>
      <c r="L118" t="s">
        <v>319</v>
      </c>
      <c r="M118" s="81" t="s">
        <v>118</v>
      </c>
      <c r="N118" t="s">
        <v>320</v>
      </c>
      <c r="O118" t="s">
        <v>171</v>
      </c>
      <c r="P118" s="82">
        <f t="shared" si="3"/>
        <v>3582.4487680000002</v>
      </c>
      <c r="Q118" t="s">
        <v>383</v>
      </c>
      <c r="R118">
        <v>81111809</v>
      </c>
      <c r="T118" t="s">
        <v>322</v>
      </c>
      <c r="U118" t="s">
        <v>384</v>
      </c>
      <c r="V118" t="s">
        <v>324</v>
      </c>
      <c r="W118" s="82">
        <v>3704.7040000000002</v>
      </c>
      <c r="AG118" s="81" t="s">
        <v>118</v>
      </c>
      <c r="AH118">
        <v>3200</v>
      </c>
      <c r="AI118">
        <v>3296</v>
      </c>
    </row>
    <row r="119" spans="1:35" x14ac:dyDescent="0.35">
      <c r="A119" t="s">
        <v>96</v>
      </c>
      <c r="B119" t="s">
        <v>385</v>
      </c>
      <c r="C119" t="s">
        <v>386</v>
      </c>
      <c r="D119" t="s">
        <v>23</v>
      </c>
      <c r="E119" t="s">
        <v>99</v>
      </c>
      <c r="F119" t="s">
        <v>233</v>
      </c>
      <c r="G119" t="s">
        <v>387</v>
      </c>
      <c r="H119">
        <v>70</v>
      </c>
      <c r="I119">
        <v>5.8</v>
      </c>
      <c r="J119">
        <v>54.2</v>
      </c>
      <c r="K119">
        <v>0</v>
      </c>
      <c r="L119" t="s">
        <v>388</v>
      </c>
      <c r="M119" s="81" t="s">
        <v>389</v>
      </c>
      <c r="O119" t="s">
        <v>103</v>
      </c>
      <c r="P119" s="82">
        <f t="shared" si="3"/>
        <v>58736.486581840007</v>
      </c>
      <c r="Q119" t="s">
        <v>390</v>
      </c>
      <c r="R119">
        <v>44101503</v>
      </c>
      <c r="T119" t="s">
        <v>391</v>
      </c>
      <c r="U119" t="s">
        <v>392</v>
      </c>
      <c r="V119" t="s">
        <v>393</v>
      </c>
      <c r="W119" s="82">
        <v>60740.937520000007</v>
      </c>
      <c r="AG119" s="81" t="s">
        <v>389</v>
      </c>
      <c r="AH119">
        <v>52466</v>
      </c>
      <c r="AI119">
        <v>54039.98</v>
      </c>
    </row>
    <row r="120" spans="1:35" x14ac:dyDescent="0.35">
      <c r="A120" t="s">
        <v>96</v>
      </c>
      <c r="B120" t="s">
        <v>385</v>
      </c>
      <c r="C120" t="s">
        <v>386</v>
      </c>
      <c r="D120" t="s">
        <v>23</v>
      </c>
      <c r="E120" t="s">
        <v>99</v>
      </c>
      <c r="F120" t="s">
        <v>233</v>
      </c>
      <c r="G120" t="s">
        <v>387</v>
      </c>
      <c r="H120">
        <v>70</v>
      </c>
      <c r="I120">
        <v>5.8</v>
      </c>
      <c r="J120">
        <v>54.2</v>
      </c>
      <c r="K120">
        <v>0</v>
      </c>
      <c r="L120" t="s">
        <v>394</v>
      </c>
      <c r="M120" t="s">
        <v>6</v>
      </c>
      <c r="N120" t="s">
        <v>5</v>
      </c>
      <c r="O120" t="s">
        <v>108</v>
      </c>
      <c r="P120" s="82">
        <f t="shared" si="3"/>
        <v>2.3509820040000001E-2</v>
      </c>
      <c r="T120" t="s">
        <v>395</v>
      </c>
      <c r="U120" t="s">
        <v>396</v>
      </c>
      <c r="V120" t="s">
        <v>111</v>
      </c>
      <c r="W120" s="82">
        <v>2.431212E-2</v>
      </c>
      <c r="AG120" t="s">
        <v>6</v>
      </c>
      <c r="AH120">
        <v>2.1000000000000001E-2</v>
      </c>
      <c r="AI120">
        <v>2.163E-2</v>
      </c>
    </row>
    <row r="121" spans="1:35" x14ac:dyDescent="0.35">
      <c r="A121" t="s">
        <v>96</v>
      </c>
      <c r="B121" t="s">
        <v>385</v>
      </c>
      <c r="C121" t="s">
        <v>386</v>
      </c>
      <c r="D121" t="s">
        <v>23</v>
      </c>
      <c r="E121" t="s">
        <v>99</v>
      </c>
      <c r="F121" t="s">
        <v>233</v>
      </c>
      <c r="G121" t="s">
        <v>387</v>
      </c>
      <c r="H121">
        <v>70</v>
      </c>
      <c r="I121">
        <v>5.8</v>
      </c>
      <c r="J121">
        <v>54.2</v>
      </c>
      <c r="K121">
        <v>0</v>
      </c>
      <c r="L121" t="s">
        <v>397</v>
      </c>
      <c r="M121" t="s">
        <v>6</v>
      </c>
      <c r="N121" t="s">
        <v>48</v>
      </c>
      <c r="O121" t="s">
        <v>108</v>
      </c>
      <c r="P121" s="82">
        <f t="shared" si="3"/>
        <v>4.5900124840000008E-2</v>
      </c>
      <c r="T121" t="s">
        <v>398</v>
      </c>
      <c r="U121" t="s">
        <v>399</v>
      </c>
      <c r="V121" t="s">
        <v>245</v>
      </c>
      <c r="W121" s="82">
        <v>4.7466520000000005E-2</v>
      </c>
      <c r="AG121" t="s">
        <v>6</v>
      </c>
      <c r="AH121">
        <v>4.1000000000000002E-2</v>
      </c>
      <c r="AI121">
        <v>4.2230000000000004E-2</v>
      </c>
    </row>
    <row r="122" spans="1:35" x14ac:dyDescent="0.35">
      <c r="A122" t="s">
        <v>96</v>
      </c>
      <c r="B122" t="s">
        <v>385</v>
      </c>
      <c r="C122" t="s">
        <v>386</v>
      </c>
      <c r="D122" t="s">
        <v>23</v>
      </c>
      <c r="E122" t="s">
        <v>99</v>
      </c>
      <c r="F122" t="s">
        <v>233</v>
      </c>
      <c r="G122" t="s">
        <v>387</v>
      </c>
      <c r="H122">
        <v>70</v>
      </c>
      <c r="I122">
        <v>5.8</v>
      </c>
      <c r="J122">
        <v>54.2</v>
      </c>
      <c r="K122">
        <v>0</v>
      </c>
      <c r="L122" t="s">
        <v>400</v>
      </c>
      <c r="M122" t="s">
        <v>7</v>
      </c>
      <c r="N122" t="s">
        <v>5</v>
      </c>
      <c r="O122" t="s">
        <v>108</v>
      </c>
      <c r="P122" s="82">
        <f t="shared" si="3"/>
        <v>2.3509820040000001E-2</v>
      </c>
      <c r="T122" t="s">
        <v>401</v>
      </c>
      <c r="U122" t="s">
        <v>402</v>
      </c>
      <c r="V122" t="s">
        <v>114</v>
      </c>
      <c r="W122" s="82">
        <v>2.431212E-2</v>
      </c>
      <c r="AG122" t="s">
        <v>7</v>
      </c>
      <c r="AH122">
        <v>2.1000000000000001E-2</v>
      </c>
      <c r="AI122">
        <v>2.163E-2</v>
      </c>
    </row>
    <row r="123" spans="1:35" x14ac:dyDescent="0.35">
      <c r="A123" t="s">
        <v>96</v>
      </c>
      <c r="B123" t="s">
        <v>385</v>
      </c>
      <c r="C123" t="s">
        <v>386</v>
      </c>
      <c r="D123" t="s">
        <v>23</v>
      </c>
      <c r="E123" t="s">
        <v>99</v>
      </c>
      <c r="F123" t="s">
        <v>233</v>
      </c>
      <c r="G123" t="s">
        <v>387</v>
      </c>
      <c r="H123">
        <v>70</v>
      </c>
      <c r="I123">
        <v>5.8</v>
      </c>
      <c r="J123">
        <v>54.2</v>
      </c>
      <c r="K123">
        <v>0</v>
      </c>
      <c r="L123" t="s">
        <v>403</v>
      </c>
      <c r="M123" t="s">
        <v>7</v>
      </c>
      <c r="N123" t="s">
        <v>48</v>
      </c>
      <c r="O123" t="s">
        <v>108</v>
      </c>
      <c r="P123" s="82">
        <f t="shared" si="3"/>
        <v>4.5900124840000008E-2</v>
      </c>
      <c r="T123" t="s">
        <v>404</v>
      </c>
      <c r="U123" t="s">
        <v>405</v>
      </c>
      <c r="V123" t="s">
        <v>252</v>
      </c>
      <c r="W123" s="82">
        <v>4.7466520000000005E-2</v>
      </c>
      <c r="AG123" t="s">
        <v>7</v>
      </c>
      <c r="AH123">
        <v>4.1000000000000002E-2</v>
      </c>
      <c r="AI123">
        <v>4.2230000000000004E-2</v>
      </c>
    </row>
    <row r="124" spans="1:35" x14ac:dyDescent="0.35">
      <c r="A124" t="s">
        <v>96</v>
      </c>
      <c r="B124" t="s">
        <v>385</v>
      </c>
      <c r="C124" t="s">
        <v>386</v>
      </c>
      <c r="D124" t="s">
        <v>23</v>
      </c>
      <c r="E124" t="s">
        <v>99</v>
      </c>
      <c r="F124" t="s">
        <v>233</v>
      </c>
      <c r="G124" t="s">
        <v>387</v>
      </c>
      <c r="H124">
        <v>70</v>
      </c>
      <c r="I124">
        <v>5.8</v>
      </c>
      <c r="J124">
        <v>54.2</v>
      </c>
      <c r="K124">
        <v>0</v>
      </c>
      <c r="L124" t="s">
        <v>406</v>
      </c>
      <c r="M124" t="s">
        <v>9</v>
      </c>
      <c r="N124" t="s">
        <v>5</v>
      </c>
      <c r="O124" t="s">
        <v>108</v>
      </c>
      <c r="P124" s="82">
        <f t="shared" si="3"/>
        <v>2.3509820040000001E-2</v>
      </c>
      <c r="T124" t="s">
        <v>407</v>
      </c>
      <c r="U124" t="s">
        <v>408</v>
      </c>
      <c r="V124" t="s">
        <v>117</v>
      </c>
      <c r="W124" s="82">
        <v>2.431212E-2</v>
      </c>
      <c r="AG124" t="s">
        <v>9</v>
      </c>
      <c r="AH124">
        <v>2.1000000000000001E-2</v>
      </c>
      <c r="AI124">
        <v>2.163E-2</v>
      </c>
    </row>
    <row r="125" spans="1:35" x14ac:dyDescent="0.35">
      <c r="A125" t="s">
        <v>96</v>
      </c>
      <c r="B125" t="s">
        <v>385</v>
      </c>
      <c r="C125" t="s">
        <v>386</v>
      </c>
      <c r="D125" t="s">
        <v>23</v>
      </c>
      <c r="E125" t="s">
        <v>99</v>
      </c>
      <c r="F125" t="s">
        <v>233</v>
      </c>
      <c r="G125" t="s">
        <v>387</v>
      </c>
      <c r="H125">
        <v>70</v>
      </c>
      <c r="I125">
        <v>5.8</v>
      </c>
      <c r="J125">
        <v>54.2</v>
      </c>
      <c r="K125">
        <v>0</v>
      </c>
      <c r="L125" t="s">
        <v>409</v>
      </c>
      <c r="M125" t="s">
        <v>9</v>
      </c>
      <c r="N125" t="s">
        <v>48</v>
      </c>
      <c r="O125" t="s">
        <v>108</v>
      </c>
      <c r="P125" s="82">
        <f t="shared" si="3"/>
        <v>4.5900124840000008E-2</v>
      </c>
      <c r="T125" t="s">
        <v>410</v>
      </c>
      <c r="U125" t="s">
        <v>411</v>
      </c>
      <c r="V125" t="s">
        <v>259</v>
      </c>
      <c r="W125" s="82">
        <v>4.7466520000000005E-2</v>
      </c>
      <c r="AG125" t="s">
        <v>9</v>
      </c>
      <c r="AH125">
        <v>4.1000000000000002E-2</v>
      </c>
      <c r="AI125">
        <v>4.2230000000000004E-2</v>
      </c>
    </row>
    <row r="126" spans="1:35" x14ac:dyDescent="0.35">
      <c r="A126" t="s">
        <v>96</v>
      </c>
      <c r="B126" t="s">
        <v>385</v>
      </c>
      <c r="C126" t="s">
        <v>386</v>
      </c>
      <c r="D126" t="s">
        <v>23</v>
      </c>
      <c r="E126" t="s">
        <v>99</v>
      </c>
      <c r="F126" t="s">
        <v>233</v>
      </c>
      <c r="G126" t="s">
        <v>387</v>
      </c>
      <c r="H126">
        <v>70</v>
      </c>
      <c r="I126">
        <v>5.8</v>
      </c>
      <c r="J126">
        <v>54.2</v>
      </c>
      <c r="K126">
        <v>0</v>
      </c>
      <c r="L126" t="s">
        <v>412</v>
      </c>
      <c r="M126" t="s">
        <v>170</v>
      </c>
      <c r="N126" t="s">
        <v>55</v>
      </c>
      <c r="O126" t="s">
        <v>171</v>
      </c>
      <c r="P126" s="82">
        <f t="shared" si="3"/>
        <v>839.63643000000002</v>
      </c>
      <c r="Q126" t="s">
        <v>172</v>
      </c>
      <c r="R126">
        <v>43233410</v>
      </c>
      <c r="T126" t="s">
        <v>413</v>
      </c>
      <c r="U126" t="s">
        <v>414</v>
      </c>
      <c r="V126" t="s">
        <v>175</v>
      </c>
      <c r="W126" s="82">
        <v>868.29</v>
      </c>
      <c r="AG126" t="s">
        <v>170</v>
      </c>
      <c r="AH126">
        <v>750</v>
      </c>
      <c r="AI126">
        <v>772.5</v>
      </c>
    </row>
    <row r="127" spans="1:35" x14ac:dyDescent="0.35">
      <c r="A127" t="s">
        <v>96</v>
      </c>
      <c r="B127" t="s">
        <v>385</v>
      </c>
      <c r="C127" t="s">
        <v>386</v>
      </c>
      <c r="D127" t="s">
        <v>23</v>
      </c>
      <c r="E127" t="s">
        <v>99</v>
      </c>
      <c r="F127" t="s">
        <v>233</v>
      </c>
      <c r="G127" t="s">
        <v>387</v>
      </c>
      <c r="H127">
        <v>70</v>
      </c>
      <c r="I127">
        <v>5.8</v>
      </c>
      <c r="J127">
        <v>54.2</v>
      </c>
      <c r="K127">
        <v>0</v>
      </c>
      <c r="L127" t="s">
        <v>415</v>
      </c>
      <c r="M127" t="s">
        <v>170</v>
      </c>
      <c r="N127" t="s">
        <v>57</v>
      </c>
      <c r="O127" t="s">
        <v>171</v>
      </c>
      <c r="P127" s="82">
        <f t="shared" si="3"/>
        <v>0</v>
      </c>
      <c r="Q127" t="s">
        <v>177</v>
      </c>
      <c r="R127">
        <v>43233410</v>
      </c>
      <c r="T127" t="s">
        <v>416</v>
      </c>
      <c r="U127" t="s">
        <v>417</v>
      </c>
      <c r="V127" t="s">
        <v>180</v>
      </c>
      <c r="W127" s="82">
        <v>0</v>
      </c>
      <c r="AG127" t="s">
        <v>170</v>
      </c>
      <c r="AH127">
        <v>0</v>
      </c>
      <c r="AI127">
        <v>0</v>
      </c>
    </row>
    <row r="128" spans="1:35" x14ac:dyDescent="0.35">
      <c r="A128" t="s">
        <v>96</v>
      </c>
      <c r="B128" t="s">
        <v>385</v>
      </c>
      <c r="C128" t="s">
        <v>386</v>
      </c>
      <c r="D128" t="s">
        <v>23</v>
      </c>
      <c r="E128" t="s">
        <v>99</v>
      </c>
      <c r="F128" t="s">
        <v>233</v>
      </c>
      <c r="G128" t="s">
        <v>387</v>
      </c>
      <c r="H128">
        <v>70</v>
      </c>
      <c r="I128">
        <v>5.8</v>
      </c>
      <c r="J128">
        <v>54.2</v>
      </c>
      <c r="K128">
        <v>0</v>
      </c>
      <c r="L128" t="s">
        <v>418</v>
      </c>
      <c r="M128" t="s">
        <v>170</v>
      </c>
      <c r="N128" t="s">
        <v>59</v>
      </c>
      <c r="O128" t="s">
        <v>171</v>
      </c>
      <c r="P128" s="82">
        <f t="shared" si="3"/>
        <v>0</v>
      </c>
      <c r="Q128" t="s">
        <v>182</v>
      </c>
      <c r="R128">
        <v>43233410</v>
      </c>
      <c r="T128" t="s">
        <v>419</v>
      </c>
      <c r="U128" t="s">
        <v>420</v>
      </c>
      <c r="V128" t="s">
        <v>185</v>
      </c>
      <c r="W128" s="82">
        <v>0</v>
      </c>
      <c r="AG128" t="s">
        <v>170</v>
      </c>
      <c r="AH128">
        <v>0</v>
      </c>
      <c r="AI128">
        <v>0</v>
      </c>
    </row>
    <row r="129" spans="1:35" x14ac:dyDescent="0.35">
      <c r="A129" t="s">
        <v>96</v>
      </c>
      <c r="B129" t="s">
        <v>385</v>
      </c>
      <c r="C129" t="s">
        <v>386</v>
      </c>
      <c r="D129" t="s">
        <v>23</v>
      </c>
      <c r="E129" t="s">
        <v>99</v>
      </c>
      <c r="F129" t="s">
        <v>233</v>
      </c>
      <c r="G129" t="s">
        <v>387</v>
      </c>
      <c r="H129">
        <v>70</v>
      </c>
      <c r="I129">
        <v>5.8</v>
      </c>
      <c r="J129">
        <v>54.2</v>
      </c>
      <c r="K129">
        <v>0</v>
      </c>
      <c r="L129" t="s">
        <v>421</v>
      </c>
      <c r="M129" s="81" t="s">
        <v>118</v>
      </c>
      <c r="N129" t="s">
        <v>270</v>
      </c>
      <c r="O129" t="s">
        <v>103</v>
      </c>
      <c r="P129" s="82">
        <f t="shared" si="3"/>
        <v>12394.153222039999</v>
      </c>
      <c r="Q129" t="s">
        <v>422</v>
      </c>
      <c r="R129">
        <v>44101503</v>
      </c>
      <c r="T129" t="s">
        <v>423</v>
      </c>
      <c r="U129" t="s">
        <v>424</v>
      </c>
      <c r="V129" t="s">
        <v>274</v>
      </c>
      <c r="W129" s="82">
        <v>12817.118119999999</v>
      </c>
      <c r="AG129" s="81" t="s">
        <v>118</v>
      </c>
      <c r="AH129">
        <v>11071</v>
      </c>
      <c r="AI129">
        <v>11403.13</v>
      </c>
    </row>
    <row r="130" spans="1:35" x14ac:dyDescent="0.35">
      <c r="A130" t="s">
        <v>96</v>
      </c>
      <c r="B130" t="s">
        <v>385</v>
      </c>
      <c r="C130" t="s">
        <v>386</v>
      </c>
      <c r="D130" t="s">
        <v>23</v>
      </c>
      <c r="E130" t="s">
        <v>99</v>
      </c>
      <c r="F130" t="s">
        <v>233</v>
      </c>
      <c r="G130" t="s">
        <v>387</v>
      </c>
      <c r="H130">
        <v>70</v>
      </c>
      <c r="I130">
        <v>5.8</v>
      </c>
      <c r="J130">
        <v>54.2</v>
      </c>
      <c r="K130">
        <v>0</v>
      </c>
      <c r="L130" t="s">
        <v>425</v>
      </c>
      <c r="M130" s="81" t="s">
        <v>118</v>
      </c>
      <c r="N130" t="s">
        <v>281</v>
      </c>
      <c r="O130" t="s">
        <v>103</v>
      </c>
      <c r="P130" s="82">
        <f t="shared" si="3"/>
        <v>1682.63140572</v>
      </c>
      <c r="Q130" t="s">
        <v>426</v>
      </c>
      <c r="R130">
        <v>44101503</v>
      </c>
      <c r="T130" t="s">
        <v>427</v>
      </c>
      <c r="U130" t="s">
        <v>428</v>
      </c>
      <c r="V130" t="s">
        <v>285</v>
      </c>
      <c r="W130" s="82">
        <v>1740.0531599999999</v>
      </c>
      <c r="AG130" s="81" t="s">
        <v>118</v>
      </c>
      <c r="AH130">
        <v>1503</v>
      </c>
      <c r="AI130">
        <v>1548.09</v>
      </c>
    </row>
    <row r="131" spans="1:35" x14ac:dyDescent="0.35">
      <c r="A131" t="s">
        <v>96</v>
      </c>
      <c r="B131" t="s">
        <v>385</v>
      </c>
      <c r="C131" t="s">
        <v>386</v>
      </c>
      <c r="D131" t="s">
        <v>23</v>
      </c>
      <c r="E131" t="s">
        <v>99</v>
      </c>
      <c r="F131" t="s">
        <v>233</v>
      </c>
      <c r="G131" t="s">
        <v>387</v>
      </c>
      <c r="H131">
        <v>70</v>
      </c>
      <c r="I131">
        <v>5.8</v>
      </c>
      <c r="J131">
        <v>54.2</v>
      </c>
      <c r="K131">
        <v>0</v>
      </c>
      <c r="L131" t="s">
        <v>429</v>
      </c>
      <c r="M131" s="81" t="s">
        <v>118</v>
      </c>
      <c r="N131" t="s">
        <v>292</v>
      </c>
      <c r="O131" t="s">
        <v>103</v>
      </c>
      <c r="P131" s="82">
        <f t="shared" si="3"/>
        <v>0</v>
      </c>
      <c r="Q131" t="s">
        <v>293</v>
      </c>
      <c r="R131">
        <v>44101503</v>
      </c>
      <c r="T131" t="s">
        <v>430</v>
      </c>
      <c r="U131" t="s">
        <v>431</v>
      </c>
      <c r="V131" t="s">
        <v>296</v>
      </c>
      <c r="W131" s="82">
        <v>0</v>
      </c>
      <c r="AG131" s="81" t="s">
        <v>118</v>
      </c>
      <c r="AH131">
        <v>0</v>
      </c>
      <c r="AI131">
        <v>0</v>
      </c>
    </row>
    <row r="132" spans="1:35" x14ac:dyDescent="0.35">
      <c r="A132" t="s">
        <v>96</v>
      </c>
      <c r="B132" t="s">
        <v>385</v>
      </c>
      <c r="C132" t="s">
        <v>386</v>
      </c>
      <c r="D132" t="s">
        <v>23</v>
      </c>
      <c r="E132" t="s">
        <v>99</v>
      </c>
      <c r="F132" t="s">
        <v>233</v>
      </c>
      <c r="G132" t="s">
        <v>387</v>
      </c>
      <c r="H132">
        <v>70</v>
      </c>
      <c r="I132">
        <v>5.8</v>
      </c>
      <c r="J132">
        <v>54.2</v>
      </c>
      <c r="K132">
        <v>0</v>
      </c>
      <c r="L132" t="s">
        <v>432</v>
      </c>
      <c r="M132" s="81" t="s">
        <v>118</v>
      </c>
      <c r="N132" t="s">
        <v>298</v>
      </c>
      <c r="O132" t="s">
        <v>103</v>
      </c>
      <c r="P132" s="82">
        <f t="shared" si="3"/>
        <v>0</v>
      </c>
      <c r="Q132" t="s">
        <v>293</v>
      </c>
      <c r="R132">
        <v>44101503</v>
      </c>
      <c r="T132" t="s">
        <v>433</v>
      </c>
      <c r="U132" t="s">
        <v>434</v>
      </c>
      <c r="V132" t="s">
        <v>302</v>
      </c>
      <c r="W132" s="82">
        <v>0</v>
      </c>
      <c r="AG132" s="81" t="s">
        <v>118</v>
      </c>
      <c r="AH132">
        <v>0</v>
      </c>
      <c r="AI132">
        <v>0</v>
      </c>
    </row>
    <row r="133" spans="1:35" x14ac:dyDescent="0.35">
      <c r="A133" t="s">
        <v>96</v>
      </c>
      <c r="B133" t="s">
        <v>385</v>
      </c>
      <c r="C133" t="s">
        <v>386</v>
      </c>
      <c r="D133" t="s">
        <v>23</v>
      </c>
      <c r="E133" t="s">
        <v>99</v>
      </c>
      <c r="F133" t="s">
        <v>233</v>
      </c>
      <c r="G133" t="s">
        <v>387</v>
      </c>
      <c r="H133">
        <v>70</v>
      </c>
      <c r="I133">
        <v>5.8</v>
      </c>
      <c r="J133">
        <v>54.2</v>
      </c>
      <c r="K133">
        <v>0</v>
      </c>
      <c r="L133" t="s">
        <v>435</v>
      </c>
      <c r="M133" s="81" t="s">
        <v>118</v>
      </c>
      <c r="N133" t="s">
        <v>310</v>
      </c>
      <c r="O133" t="s">
        <v>103</v>
      </c>
      <c r="P133" s="82">
        <f t="shared" si="3"/>
        <v>5210.2239269599995</v>
      </c>
      <c r="Q133" t="s">
        <v>436</v>
      </c>
      <c r="R133">
        <v>44101503</v>
      </c>
      <c r="T133" t="s">
        <v>437</v>
      </c>
      <c r="U133" t="s">
        <v>438</v>
      </c>
      <c r="V133" t="s">
        <v>314</v>
      </c>
      <c r="W133" s="82">
        <v>5388.0288799999998</v>
      </c>
      <c r="AG133" s="81" t="s">
        <v>118</v>
      </c>
      <c r="AH133">
        <v>4654</v>
      </c>
      <c r="AI133">
        <v>4793.62</v>
      </c>
    </row>
    <row r="134" spans="1:35" x14ac:dyDescent="0.35">
      <c r="A134" t="s">
        <v>96</v>
      </c>
      <c r="B134" t="s">
        <v>385</v>
      </c>
      <c r="C134" t="s">
        <v>386</v>
      </c>
      <c r="D134" t="s">
        <v>23</v>
      </c>
      <c r="E134" t="s">
        <v>99</v>
      </c>
      <c r="F134" t="s">
        <v>233</v>
      </c>
      <c r="G134" t="s">
        <v>387</v>
      </c>
      <c r="H134">
        <v>70</v>
      </c>
      <c r="I134">
        <v>5.8</v>
      </c>
      <c r="J134">
        <v>54.2</v>
      </c>
      <c r="K134">
        <v>0</v>
      </c>
      <c r="L134" t="s">
        <v>439</v>
      </c>
      <c r="M134" s="81" t="s">
        <v>118</v>
      </c>
      <c r="N134" t="s">
        <v>15</v>
      </c>
      <c r="O134" t="s">
        <v>103</v>
      </c>
      <c r="P134" s="82">
        <f t="shared" si="3"/>
        <v>1363.5695623199999</v>
      </c>
      <c r="Q134" t="s">
        <v>440</v>
      </c>
      <c r="R134">
        <v>44103103</v>
      </c>
      <c r="T134" t="s">
        <v>441</v>
      </c>
      <c r="U134" t="s">
        <v>442</v>
      </c>
      <c r="V134" t="s">
        <v>126</v>
      </c>
      <c r="W134" s="82">
        <v>1410.1029599999999</v>
      </c>
      <c r="AG134" s="81" t="s">
        <v>118</v>
      </c>
      <c r="AH134">
        <v>1218</v>
      </c>
      <c r="AI134">
        <v>1254.54</v>
      </c>
    </row>
    <row r="135" spans="1:35" x14ac:dyDescent="0.35">
      <c r="A135" t="s">
        <v>96</v>
      </c>
      <c r="B135" t="s">
        <v>385</v>
      </c>
      <c r="C135" t="s">
        <v>386</v>
      </c>
      <c r="D135" t="s">
        <v>23</v>
      </c>
      <c r="E135" t="s">
        <v>99</v>
      </c>
      <c r="F135" t="s">
        <v>233</v>
      </c>
      <c r="G135" t="s">
        <v>387</v>
      </c>
      <c r="H135">
        <v>70</v>
      </c>
      <c r="I135">
        <v>5.8</v>
      </c>
      <c r="J135">
        <v>54.2</v>
      </c>
      <c r="K135">
        <v>0</v>
      </c>
      <c r="L135" t="s">
        <v>443</v>
      </c>
      <c r="M135" s="81" t="s">
        <v>118</v>
      </c>
      <c r="N135" t="s">
        <v>320</v>
      </c>
      <c r="O135" t="s">
        <v>171</v>
      </c>
      <c r="P135" s="82">
        <f t="shared" si="3"/>
        <v>1427.3819310000001</v>
      </c>
      <c r="Q135" t="s">
        <v>444</v>
      </c>
      <c r="R135">
        <v>44101503</v>
      </c>
      <c r="T135" t="s">
        <v>445</v>
      </c>
      <c r="U135" t="s">
        <v>446</v>
      </c>
      <c r="V135" t="s">
        <v>324</v>
      </c>
      <c r="W135" s="82">
        <v>1476.0930000000001</v>
      </c>
      <c r="AG135" s="81" t="s">
        <v>118</v>
      </c>
      <c r="AH135">
        <v>1275</v>
      </c>
      <c r="AI135">
        <v>1313.25</v>
      </c>
    </row>
    <row r="136" spans="1:35" x14ac:dyDescent="0.35">
      <c r="A136" t="s">
        <v>96</v>
      </c>
      <c r="B136" t="s">
        <v>385</v>
      </c>
      <c r="C136" t="s">
        <v>386</v>
      </c>
      <c r="D136" t="s">
        <v>24</v>
      </c>
      <c r="E136" t="s">
        <v>127</v>
      </c>
      <c r="F136" t="s">
        <v>128</v>
      </c>
      <c r="G136" t="s">
        <v>447</v>
      </c>
      <c r="H136">
        <v>70</v>
      </c>
      <c r="I136" t="s">
        <v>130</v>
      </c>
      <c r="J136">
        <v>75</v>
      </c>
      <c r="K136" t="s">
        <v>130</v>
      </c>
      <c r="L136" t="s">
        <v>388</v>
      </c>
      <c r="M136" s="81" t="s">
        <v>389</v>
      </c>
      <c r="O136" t="s">
        <v>103</v>
      </c>
      <c r="P136" s="82">
        <f t="shared" si="3"/>
        <v>35053.141679640001</v>
      </c>
      <c r="T136" t="s">
        <v>391</v>
      </c>
      <c r="U136" t="s">
        <v>448</v>
      </c>
      <c r="V136" t="s">
        <v>393</v>
      </c>
      <c r="W136" s="82">
        <v>36249.370920000001</v>
      </c>
      <c r="AG136" s="81" t="s">
        <v>389</v>
      </c>
      <c r="AH136">
        <v>31311</v>
      </c>
      <c r="AI136">
        <v>32250.33</v>
      </c>
    </row>
    <row r="137" spans="1:35" x14ac:dyDescent="0.35">
      <c r="A137" t="s">
        <v>96</v>
      </c>
      <c r="B137" t="s">
        <v>385</v>
      </c>
      <c r="C137" t="s">
        <v>386</v>
      </c>
      <c r="D137" t="s">
        <v>24</v>
      </c>
      <c r="E137" t="s">
        <v>127</v>
      </c>
      <c r="F137" t="s">
        <v>128</v>
      </c>
      <c r="G137" t="s">
        <v>447</v>
      </c>
      <c r="H137">
        <v>70</v>
      </c>
      <c r="I137" t="s">
        <v>130</v>
      </c>
      <c r="J137">
        <v>75</v>
      </c>
      <c r="K137" t="s">
        <v>130</v>
      </c>
      <c r="L137" t="s">
        <v>394</v>
      </c>
      <c r="M137" t="s">
        <v>6</v>
      </c>
      <c r="N137" t="s">
        <v>5</v>
      </c>
      <c r="O137" t="s">
        <v>108</v>
      </c>
      <c r="P137" s="82">
        <f t="shared" si="3"/>
        <v>3.9183033400000004E-2</v>
      </c>
      <c r="T137" t="s">
        <v>395</v>
      </c>
      <c r="U137" t="s">
        <v>449</v>
      </c>
      <c r="V137" t="s">
        <v>111</v>
      </c>
      <c r="W137" s="82">
        <v>4.0520200000000006E-2</v>
      </c>
      <c r="AG137" t="s">
        <v>6</v>
      </c>
      <c r="AH137">
        <v>3.5000000000000003E-2</v>
      </c>
      <c r="AI137">
        <v>3.6050000000000006E-2</v>
      </c>
    </row>
    <row r="138" spans="1:35" x14ac:dyDescent="0.35">
      <c r="A138" t="s">
        <v>96</v>
      </c>
      <c r="B138" t="s">
        <v>385</v>
      </c>
      <c r="C138" t="s">
        <v>386</v>
      </c>
      <c r="D138" t="s">
        <v>24</v>
      </c>
      <c r="E138" t="s">
        <v>127</v>
      </c>
      <c r="F138" t="s">
        <v>128</v>
      </c>
      <c r="G138" t="s">
        <v>447</v>
      </c>
      <c r="H138">
        <v>70</v>
      </c>
      <c r="I138" t="s">
        <v>130</v>
      </c>
      <c r="J138">
        <v>75</v>
      </c>
      <c r="K138" t="s">
        <v>130</v>
      </c>
      <c r="L138" t="s">
        <v>397</v>
      </c>
      <c r="M138" t="s">
        <v>6</v>
      </c>
      <c r="N138" t="s">
        <v>48</v>
      </c>
      <c r="O138" t="s">
        <v>108</v>
      </c>
      <c r="P138" s="82">
        <f t="shared" si="3"/>
        <v>7.8366066800000009E-2</v>
      </c>
      <c r="T138" t="s">
        <v>398</v>
      </c>
      <c r="U138" t="s">
        <v>450</v>
      </c>
      <c r="V138" t="s">
        <v>245</v>
      </c>
      <c r="W138" s="82">
        <v>8.1040400000000012E-2</v>
      </c>
      <c r="AG138" t="s">
        <v>6</v>
      </c>
      <c r="AH138">
        <v>7.0000000000000007E-2</v>
      </c>
      <c r="AI138">
        <v>7.2100000000000011E-2</v>
      </c>
    </row>
    <row r="139" spans="1:35" x14ac:dyDescent="0.35">
      <c r="A139" t="s">
        <v>96</v>
      </c>
      <c r="B139" t="s">
        <v>385</v>
      </c>
      <c r="C139" t="s">
        <v>386</v>
      </c>
      <c r="D139" t="s">
        <v>24</v>
      </c>
      <c r="E139" t="s">
        <v>127</v>
      </c>
      <c r="F139" t="s">
        <v>128</v>
      </c>
      <c r="G139" t="s">
        <v>447</v>
      </c>
      <c r="H139">
        <v>70</v>
      </c>
      <c r="I139" t="s">
        <v>130</v>
      </c>
      <c r="J139">
        <v>75</v>
      </c>
      <c r="K139" t="s">
        <v>130</v>
      </c>
      <c r="L139" t="s">
        <v>400</v>
      </c>
      <c r="M139" t="s">
        <v>7</v>
      </c>
      <c r="N139" t="s">
        <v>5</v>
      </c>
      <c r="O139" t="s">
        <v>108</v>
      </c>
      <c r="P139" s="82">
        <f t="shared" si="3"/>
        <v>5.0378185799999996E-2</v>
      </c>
      <c r="T139" t="s">
        <v>401</v>
      </c>
      <c r="U139" t="s">
        <v>451</v>
      </c>
      <c r="V139" t="s">
        <v>114</v>
      </c>
      <c r="W139" s="82">
        <v>5.2097399999999995E-2</v>
      </c>
      <c r="AG139" t="s">
        <v>7</v>
      </c>
      <c r="AH139">
        <v>4.4999999999999998E-2</v>
      </c>
      <c r="AI139">
        <v>4.6349999999999995E-2</v>
      </c>
    </row>
    <row r="140" spans="1:35" x14ac:dyDescent="0.35">
      <c r="A140" t="s">
        <v>96</v>
      </c>
      <c r="B140" t="s">
        <v>385</v>
      </c>
      <c r="C140" t="s">
        <v>386</v>
      </c>
      <c r="D140" t="s">
        <v>24</v>
      </c>
      <c r="E140" t="s">
        <v>127</v>
      </c>
      <c r="F140" t="s">
        <v>128</v>
      </c>
      <c r="G140" t="s">
        <v>447</v>
      </c>
      <c r="H140">
        <v>70</v>
      </c>
      <c r="I140" t="s">
        <v>130</v>
      </c>
      <c r="J140">
        <v>75</v>
      </c>
      <c r="K140" t="s">
        <v>130</v>
      </c>
      <c r="L140" t="s">
        <v>403</v>
      </c>
      <c r="M140" t="s">
        <v>7</v>
      </c>
      <c r="N140" t="s">
        <v>48</v>
      </c>
      <c r="O140" t="s">
        <v>108</v>
      </c>
      <c r="P140" s="82">
        <f t="shared" ref="P140:P203" si="4">(W140*$P$7)+W140</f>
        <v>0.10075637159999999</v>
      </c>
      <c r="T140" t="s">
        <v>404</v>
      </c>
      <c r="U140" t="s">
        <v>452</v>
      </c>
      <c r="V140" t="s">
        <v>252</v>
      </c>
      <c r="W140" s="82">
        <v>0.10419479999999999</v>
      </c>
      <c r="AG140" t="s">
        <v>7</v>
      </c>
      <c r="AH140">
        <v>0.09</v>
      </c>
      <c r="AI140">
        <v>9.2699999999999991E-2</v>
      </c>
    </row>
    <row r="141" spans="1:35" x14ac:dyDescent="0.35">
      <c r="A141" t="s">
        <v>96</v>
      </c>
      <c r="B141" t="s">
        <v>385</v>
      </c>
      <c r="C141" t="s">
        <v>386</v>
      </c>
      <c r="D141" t="s">
        <v>24</v>
      </c>
      <c r="E141" t="s">
        <v>127</v>
      </c>
      <c r="F141" t="s">
        <v>128</v>
      </c>
      <c r="G141" t="s">
        <v>447</v>
      </c>
      <c r="H141">
        <v>70</v>
      </c>
      <c r="I141" t="s">
        <v>130</v>
      </c>
      <c r="J141">
        <v>75</v>
      </c>
      <c r="K141" t="s">
        <v>130</v>
      </c>
      <c r="L141" t="s">
        <v>406</v>
      </c>
      <c r="M141" t="s">
        <v>9</v>
      </c>
      <c r="N141" t="s">
        <v>5</v>
      </c>
      <c r="O141" t="s">
        <v>108</v>
      </c>
      <c r="P141" s="82">
        <f t="shared" si="4"/>
        <v>6.1573338200000001E-2</v>
      </c>
      <c r="T141" t="s">
        <v>407</v>
      </c>
      <c r="U141" t="s">
        <v>453</v>
      </c>
      <c r="V141" t="s">
        <v>117</v>
      </c>
      <c r="W141" s="82">
        <v>6.3674599999999998E-2</v>
      </c>
      <c r="AG141" t="s">
        <v>9</v>
      </c>
      <c r="AH141">
        <v>5.5E-2</v>
      </c>
      <c r="AI141">
        <v>5.6649999999999999E-2</v>
      </c>
    </row>
    <row r="142" spans="1:35" x14ac:dyDescent="0.35">
      <c r="A142" t="s">
        <v>96</v>
      </c>
      <c r="B142" t="s">
        <v>385</v>
      </c>
      <c r="C142" t="s">
        <v>386</v>
      </c>
      <c r="D142" t="s">
        <v>24</v>
      </c>
      <c r="E142" t="s">
        <v>127</v>
      </c>
      <c r="F142" t="s">
        <v>128</v>
      </c>
      <c r="G142" t="s">
        <v>447</v>
      </c>
      <c r="H142">
        <v>70</v>
      </c>
      <c r="I142" t="s">
        <v>130</v>
      </c>
      <c r="J142">
        <v>75</v>
      </c>
      <c r="K142" t="s">
        <v>130</v>
      </c>
      <c r="L142" t="s">
        <v>409</v>
      </c>
      <c r="M142" t="s">
        <v>9</v>
      </c>
      <c r="N142" t="s">
        <v>48</v>
      </c>
      <c r="O142" t="s">
        <v>108</v>
      </c>
      <c r="P142" s="82">
        <f t="shared" si="4"/>
        <v>0.1231466764</v>
      </c>
      <c r="T142" t="s">
        <v>410</v>
      </c>
      <c r="U142" t="s">
        <v>454</v>
      </c>
      <c r="V142" t="s">
        <v>259</v>
      </c>
      <c r="W142" s="82">
        <v>0.1273492</v>
      </c>
      <c r="AG142" t="s">
        <v>9</v>
      </c>
      <c r="AH142">
        <v>0.11</v>
      </c>
      <c r="AI142">
        <v>0.1133</v>
      </c>
    </row>
    <row r="143" spans="1:35" x14ac:dyDescent="0.35">
      <c r="A143" t="s">
        <v>96</v>
      </c>
      <c r="B143" t="s">
        <v>385</v>
      </c>
      <c r="C143" t="s">
        <v>386</v>
      </c>
      <c r="D143" t="s">
        <v>24</v>
      </c>
      <c r="E143" t="s">
        <v>127</v>
      </c>
      <c r="F143" t="s">
        <v>128</v>
      </c>
      <c r="G143" t="s">
        <v>447</v>
      </c>
      <c r="H143">
        <v>70</v>
      </c>
      <c r="I143" t="s">
        <v>130</v>
      </c>
      <c r="J143">
        <v>75</v>
      </c>
      <c r="K143" t="s">
        <v>130</v>
      </c>
      <c r="L143" t="s">
        <v>412</v>
      </c>
      <c r="M143" t="s">
        <v>170</v>
      </c>
      <c r="N143" t="s">
        <v>55</v>
      </c>
      <c r="O143" t="s">
        <v>171</v>
      </c>
      <c r="P143" s="82">
        <f t="shared" si="4"/>
        <v>0</v>
      </c>
      <c r="Q143" t="s">
        <v>293</v>
      </c>
      <c r="R143">
        <v>43233410</v>
      </c>
      <c r="T143" t="s">
        <v>413</v>
      </c>
      <c r="U143" t="s">
        <v>455</v>
      </c>
      <c r="V143" t="s">
        <v>175</v>
      </c>
      <c r="W143" s="82">
        <v>0</v>
      </c>
      <c r="AG143" t="s">
        <v>170</v>
      </c>
      <c r="AH143">
        <v>0</v>
      </c>
      <c r="AI143">
        <v>0</v>
      </c>
    </row>
    <row r="144" spans="1:35" x14ac:dyDescent="0.35">
      <c r="A144" t="s">
        <v>96</v>
      </c>
      <c r="B144" t="s">
        <v>385</v>
      </c>
      <c r="C144" t="s">
        <v>386</v>
      </c>
      <c r="D144" t="s">
        <v>24</v>
      </c>
      <c r="E144" t="s">
        <v>127</v>
      </c>
      <c r="F144" t="s">
        <v>128</v>
      </c>
      <c r="G144" t="s">
        <v>447</v>
      </c>
      <c r="H144">
        <v>70</v>
      </c>
      <c r="I144" t="s">
        <v>130</v>
      </c>
      <c r="J144">
        <v>75</v>
      </c>
      <c r="K144" t="s">
        <v>130</v>
      </c>
      <c r="L144" t="s">
        <v>415</v>
      </c>
      <c r="M144" t="s">
        <v>170</v>
      </c>
      <c r="N144" t="s">
        <v>57</v>
      </c>
      <c r="O144" t="s">
        <v>171</v>
      </c>
      <c r="P144" s="82">
        <f t="shared" si="4"/>
        <v>0</v>
      </c>
      <c r="Q144" t="s">
        <v>293</v>
      </c>
      <c r="R144">
        <v>43233410</v>
      </c>
      <c r="T144" t="s">
        <v>416</v>
      </c>
      <c r="U144" t="s">
        <v>456</v>
      </c>
      <c r="V144" t="s">
        <v>180</v>
      </c>
      <c r="W144" s="82">
        <v>0</v>
      </c>
      <c r="AG144" t="s">
        <v>170</v>
      </c>
      <c r="AH144">
        <v>0</v>
      </c>
      <c r="AI144">
        <v>0</v>
      </c>
    </row>
    <row r="145" spans="1:35" x14ac:dyDescent="0.35">
      <c r="A145" t="s">
        <v>96</v>
      </c>
      <c r="B145" t="s">
        <v>385</v>
      </c>
      <c r="C145" t="s">
        <v>386</v>
      </c>
      <c r="D145" t="s">
        <v>24</v>
      </c>
      <c r="E145" t="s">
        <v>127</v>
      </c>
      <c r="F145" t="s">
        <v>128</v>
      </c>
      <c r="G145" t="s">
        <v>447</v>
      </c>
      <c r="H145">
        <v>70</v>
      </c>
      <c r="I145" t="s">
        <v>130</v>
      </c>
      <c r="J145">
        <v>75</v>
      </c>
      <c r="K145" t="s">
        <v>130</v>
      </c>
      <c r="L145" t="s">
        <v>418</v>
      </c>
      <c r="M145" t="s">
        <v>170</v>
      </c>
      <c r="N145" t="s">
        <v>59</v>
      </c>
      <c r="O145" t="s">
        <v>171</v>
      </c>
      <c r="P145" s="82">
        <f t="shared" si="4"/>
        <v>0</v>
      </c>
      <c r="Q145" t="s">
        <v>293</v>
      </c>
      <c r="R145">
        <v>43233410</v>
      </c>
      <c r="T145" t="s">
        <v>419</v>
      </c>
      <c r="U145" t="s">
        <v>457</v>
      </c>
      <c r="V145" t="s">
        <v>185</v>
      </c>
      <c r="W145" s="82">
        <v>0</v>
      </c>
      <c r="AG145" t="s">
        <v>170</v>
      </c>
      <c r="AH145">
        <v>0</v>
      </c>
      <c r="AI145">
        <v>0</v>
      </c>
    </row>
    <row r="146" spans="1:35" x14ac:dyDescent="0.35">
      <c r="A146" t="s">
        <v>96</v>
      </c>
      <c r="B146" t="s">
        <v>385</v>
      </c>
      <c r="C146" t="s">
        <v>386</v>
      </c>
      <c r="D146" t="s">
        <v>24</v>
      </c>
      <c r="E146" t="s">
        <v>127</v>
      </c>
      <c r="F146" t="s">
        <v>128</v>
      </c>
      <c r="G146" t="s">
        <v>447</v>
      </c>
      <c r="H146">
        <v>70</v>
      </c>
      <c r="I146" t="s">
        <v>130</v>
      </c>
      <c r="J146">
        <v>75</v>
      </c>
      <c r="K146" t="s">
        <v>130</v>
      </c>
      <c r="L146" t="s">
        <v>421</v>
      </c>
      <c r="M146" s="81" t="s">
        <v>118</v>
      </c>
      <c r="N146" t="s">
        <v>270</v>
      </c>
      <c r="O146" t="s">
        <v>103</v>
      </c>
      <c r="P146" s="82">
        <f t="shared" si="4"/>
        <v>17180.080873039999</v>
      </c>
      <c r="Q146" t="s">
        <v>337</v>
      </c>
      <c r="R146">
        <v>44103116</v>
      </c>
      <c r="T146" t="s">
        <v>423</v>
      </c>
      <c r="U146" t="s">
        <v>458</v>
      </c>
      <c r="V146" t="s">
        <v>274</v>
      </c>
      <c r="W146" s="82">
        <v>17766.37112</v>
      </c>
      <c r="AG146" s="81" t="s">
        <v>118</v>
      </c>
      <c r="AH146">
        <v>15346</v>
      </c>
      <c r="AI146">
        <v>15806.38</v>
      </c>
    </row>
    <row r="147" spans="1:35" x14ac:dyDescent="0.35">
      <c r="A147" t="s">
        <v>96</v>
      </c>
      <c r="B147" t="s">
        <v>385</v>
      </c>
      <c r="C147" t="s">
        <v>386</v>
      </c>
      <c r="D147" t="s">
        <v>24</v>
      </c>
      <c r="E147" t="s">
        <v>127</v>
      </c>
      <c r="F147" t="s">
        <v>128</v>
      </c>
      <c r="G147" t="s">
        <v>447</v>
      </c>
      <c r="H147">
        <v>70</v>
      </c>
      <c r="I147" t="s">
        <v>130</v>
      </c>
      <c r="J147">
        <v>75</v>
      </c>
      <c r="K147" t="s">
        <v>130</v>
      </c>
      <c r="L147" t="s">
        <v>425</v>
      </c>
      <c r="M147" s="81" t="s">
        <v>118</v>
      </c>
      <c r="N147" t="s">
        <v>281</v>
      </c>
      <c r="O147" t="s">
        <v>103</v>
      </c>
      <c r="P147" s="82">
        <f t="shared" si="4"/>
        <v>2507.7141375999995</v>
      </c>
      <c r="Q147" t="s">
        <v>341</v>
      </c>
      <c r="R147">
        <v>44103116</v>
      </c>
      <c r="T147" t="s">
        <v>427</v>
      </c>
      <c r="U147" t="s">
        <v>459</v>
      </c>
      <c r="V147" t="s">
        <v>285</v>
      </c>
      <c r="W147" s="82">
        <v>2593.2927999999997</v>
      </c>
      <c r="AG147" s="81" t="s">
        <v>118</v>
      </c>
      <c r="AH147">
        <v>2240</v>
      </c>
      <c r="AI147">
        <v>2307.1999999999998</v>
      </c>
    </row>
    <row r="148" spans="1:35" x14ac:dyDescent="0.35">
      <c r="A148" t="s">
        <v>96</v>
      </c>
      <c r="B148" t="s">
        <v>385</v>
      </c>
      <c r="C148" t="s">
        <v>386</v>
      </c>
      <c r="D148" t="s">
        <v>24</v>
      </c>
      <c r="E148" t="s">
        <v>127</v>
      </c>
      <c r="F148" t="s">
        <v>128</v>
      </c>
      <c r="G148" t="s">
        <v>447</v>
      </c>
      <c r="H148">
        <v>70</v>
      </c>
      <c r="I148" t="s">
        <v>130</v>
      </c>
      <c r="J148">
        <v>75</v>
      </c>
      <c r="K148" t="s">
        <v>130</v>
      </c>
      <c r="L148" t="s">
        <v>429</v>
      </c>
      <c r="M148" s="81" t="s">
        <v>118</v>
      </c>
      <c r="N148" t="s">
        <v>292</v>
      </c>
      <c r="O148" t="s">
        <v>103</v>
      </c>
      <c r="P148" s="82">
        <f t="shared" si="4"/>
        <v>0</v>
      </c>
      <c r="Q148" t="s">
        <v>293</v>
      </c>
      <c r="R148" t="s">
        <v>339</v>
      </c>
      <c r="T148" t="s">
        <v>430</v>
      </c>
      <c r="U148" t="s">
        <v>460</v>
      </c>
      <c r="V148" t="s">
        <v>296</v>
      </c>
      <c r="W148" s="82">
        <v>0</v>
      </c>
      <c r="AG148" s="81" t="s">
        <v>118</v>
      </c>
      <c r="AH148">
        <v>0</v>
      </c>
      <c r="AI148">
        <v>0</v>
      </c>
    </row>
    <row r="149" spans="1:35" x14ac:dyDescent="0.35">
      <c r="A149" t="s">
        <v>96</v>
      </c>
      <c r="B149" t="s">
        <v>385</v>
      </c>
      <c r="C149" t="s">
        <v>386</v>
      </c>
      <c r="D149" t="s">
        <v>24</v>
      </c>
      <c r="E149" t="s">
        <v>127</v>
      </c>
      <c r="F149" t="s">
        <v>128</v>
      </c>
      <c r="G149" t="s">
        <v>447</v>
      </c>
      <c r="H149">
        <v>70</v>
      </c>
      <c r="I149" t="s">
        <v>130</v>
      </c>
      <c r="J149">
        <v>75</v>
      </c>
      <c r="K149" t="s">
        <v>130</v>
      </c>
      <c r="L149" t="s">
        <v>432</v>
      </c>
      <c r="M149" s="81" t="s">
        <v>118</v>
      </c>
      <c r="N149" t="s">
        <v>298</v>
      </c>
      <c r="O149" t="s">
        <v>103</v>
      </c>
      <c r="P149" s="82">
        <f t="shared" si="4"/>
        <v>0</v>
      </c>
      <c r="Q149" t="s">
        <v>293</v>
      </c>
      <c r="R149">
        <v>44103116</v>
      </c>
      <c r="T149" t="s">
        <v>433</v>
      </c>
      <c r="U149" t="s">
        <v>461</v>
      </c>
      <c r="V149" t="s">
        <v>302</v>
      </c>
      <c r="W149" s="82">
        <v>0</v>
      </c>
      <c r="AG149" s="81" t="s">
        <v>118</v>
      </c>
      <c r="AH149">
        <v>0</v>
      </c>
      <c r="AI149">
        <v>0</v>
      </c>
    </row>
    <row r="150" spans="1:35" x14ac:dyDescent="0.35">
      <c r="A150" t="s">
        <v>96</v>
      </c>
      <c r="B150" t="s">
        <v>385</v>
      </c>
      <c r="C150" t="s">
        <v>386</v>
      </c>
      <c r="D150" t="s">
        <v>24</v>
      </c>
      <c r="E150" t="s">
        <v>127</v>
      </c>
      <c r="F150" t="s">
        <v>128</v>
      </c>
      <c r="G150" t="s">
        <v>447</v>
      </c>
      <c r="H150">
        <v>70</v>
      </c>
      <c r="I150" t="s">
        <v>130</v>
      </c>
      <c r="J150">
        <v>75</v>
      </c>
      <c r="K150" t="s">
        <v>130</v>
      </c>
      <c r="L150" t="s">
        <v>435</v>
      </c>
      <c r="M150" s="81" t="s">
        <v>118</v>
      </c>
      <c r="N150" t="s">
        <v>310</v>
      </c>
      <c r="O150" t="s">
        <v>103</v>
      </c>
      <c r="P150" s="82">
        <f t="shared" si="4"/>
        <v>8911.3413103999992</v>
      </c>
      <c r="Q150" t="s">
        <v>349</v>
      </c>
      <c r="R150">
        <v>44103116</v>
      </c>
      <c r="T150" t="s">
        <v>437</v>
      </c>
      <c r="U150" t="s">
        <v>462</v>
      </c>
      <c r="V150" t="s">
        <v>314</v>
      </c>
      <c r="W150" s="82">
        <v>9215.4511999999995</v>
      </c>
      <c r="AG150" s="81" t="s">
        <v>118</v>
      </c>
      <c r="AH150">
        <v>7960</v>
      </c>
      <c r="AI150">
        <v>8198.7999999999993</v>
      </c>
    </row>
    <row r="151" spans="1:35" x14ac:dyDescent="0.35">
      <c r="A151" t="s">
        <v>96</v>
      </c>
      <c r="B151" t="s">
        <v>385</v>
      </c>
      <c r="C151" t="s">
        <v>386</v>
      </c>
      <c r="D151" t="s">
        <v>24</v>
      </c>
      <c r="E151" t="s">
        <v>127</v>
      </c>
      <c r="F151" t="s">
        <v>128</v>
      </c>
      <c r="G151" t="s">
        <v>447</v>
      </c>
      <c r="H151">
        <v>70</v>
      </c>
      <c r="I151" t="s">
        <v>130</v>
      </c>
      <c r="J151">
        <v>75</v>
      </c>
      <c r="K151" t="s">
        <v>130</v>
      </c>
      <c r="L151" t="s">
        <v>439</v>
      </c>
      <c r="M151" s="81" t="s">
        <v>118</v>
      </c>
      <c r="N151" t="s">
        <v>15</v>
      </c>
      <c r="O151" t="s">
        <v>103</v>
      </c>
      <c r="P151" s="82">
        <f t="shared" si="4"/>
        <v>1135.18845336</v>
      </c>
      <c r="Q151" t="s">
        <v>351</v>
      </c>
      <c r="R151">
        <v>44103103</v>
      </c>
      <c r="T151" t="s">
        <v>441</v>
      </c>
      <c r="U151" t="s">
        <v>463</v>
      </c>
      <c r="V151" t="s">
        <v>126</v>
      </c>
      <c r="W151" s="82">
        <v>1173.9280800000001</v>
      </c>
      <c r="AG151" s="81" t="s">
        <v>118</v>
      </c>
      <c r="AH151">
        <v>1014</v>
      </c>
      <c r="AI151">
        <v>1044.42</v>
      </c>
    </row>
    <row r="152" spans="1:35" x14ac:dyDescent="0.35">
      <c r="A152" t="s">
        <v>96</v>
      </c>
      <c r="B152" t="s">
        <v>385</v>
      </c>
      <c r="C152" t="s">
        <v>386</v>
      </c>
      <c r="D152" t="s">
        <v>24</v>
      </c>
      <c r="E152" t="s">
        <v>127</v>
      </c>
      <c r="F152" t="s">
        <v>128</v>
      </c>
      <c r="G152" t="s">
        <v>447</v>
      </c>
      <c r="H152">
        <v>70</v>
      </c>
      <c r="I152" t="s">
        <v>130</v>
      </c>
      <c r="J152">
        <v>75</v>
      </c>
      <c r="K152" t="s">
        <v>130</v>
      </c>
      <c r="L152" t="s">
        <v>443</v>
      </c>
      <c r="M152" s="81" t="s">
        <v>118</v>
      </c>
      <c r="N152" t="s">
        <v>320</v>
      </c>
      <c r="O152" t="s">
        <v>171</v>
      </c>
      <c r="P152" s="82">
        <f t="shared" si="4"/>
        <v>671.70914400000004</v>
      </c>
      <c r="Q152" t="s">
        <v>353</v>
      </c>
      <c r="R152">
        <v>43201404</v>
      </c>
      <c r="T152" t="s">
        <v>445</v>
      </c>
      <c r="U152" t="s">
        <v>464</v>
      </c>
      <c r="V152" t="s">
        <v>324</v>
      </c>
      <c r="W152" s="82">
        <v>694.63200000000006</v>
      </c>
      <c r="AG152" s="81" t="s">
        <v>118</v>
      </c>
      <c r="AH152">
        <v>600</v>
      </c>
      <c r="AI152">
        <v>618</v>
      </c>
    </row>
    <row r="153" spans="1:35" x14ac:dyDescent="0.35">
      <c r="A153" t="s">
        <v>96</v>
      </c>
      <c r="B153" t="s">
        <v>385</v>
      </c>
      <c r="C153" t="s">
        <v>386</v>
      </c>
      <c r="D153" t="s">
        <v>25</v>
      </c>
      <c r="E153" t="s">
        <v>140</v>
      </c>
      <c r="F153" t="s">
        <v>215</v>
      </c>
      <c r="G153" t="s">
        <v>465</v>
      </c>
      <c r="H153">
        <v>72</v>
      </c>
      <c r="I153">
        <v>0.76</v>
      </c>
      <c r="J153">
        <v>70.400000000000006</v>
      </c>
      <c r="K153">
        <v>0.76</v>
      </c>
      <c r="L153" t="s">
        <v>388</v>
      </c>
      <c r="M153" s="81" t="s">
        <v>389</v>
      </c>
      <c r="O153" t="s">
        <v>103</v>
      </c>
      <c r="P153" s="82">
        <f t="shared" si="4"/>
        <v>30226.911479999999</v>
      </c>
      <c r="Q153" t="s">
        <v>466</v>
      </c>
      <c r="R153">
        <v>44101503</v>
      </c>
      <c r="T153" t="s">
        <v>391</v>
      </c>
      <c r="U153" t="s">
        <v>467</v>
      </c>
      <c r="V153" t="s">
        <v>393</v>
      </c>
      <c r="W153" s="82">
        <v>31258.44</v>
      </c>
      <c r="AG153" s="81" t="s">
        <v>389</v>
      </c>
      <c r="AH153">
        <v>27000</v>
      </c>
      <c r="AI153">
        <v>27810</v>
      </c>
    </row>
    <row r="154" spans="1:35" x14ac:dyDescent="0.35">
      <c r="A154" t="s">
        <v>96</v>
      </c>
      <c r="B154" t="s">
        <v>385</v>
      </c>
      <c r="C154" t="s">
        <v>386</v>
      </c>
      <c r="D154" t="s">
        <v>25</v>
      </c>
      <c r="E154" t="s">
        <v>140</v>
      </c>
      <c r="F154" t="s">
        <v>215</v>
      </c>
      <c r="G154" t="s">
        <v>465</v>
      </c>
      <c r="H154">
        <v>72</v>
      </c>
      <c r="I154">
        <v>0.76</v>
      </c>
      <c r="J154">
        <v>70.400000000000006</v>
      </c>
      <c r="K154">
        <v>0.76</v>
      </c>
      <c r="L154" t="s">
        <v>394</v>
      </c>
      <c r="M154" t="s">
        <v>6</v>
      </c>
      <c r="N154" t="s">
        <v>5</v>
      </c>
      <c r="O154" t="s">
        <v>108</v>
      </c>
      <c r="P154" s="82">
        <f t="shared" si="4"/>
        <v>5.5975762000000005E-2</v>
      </c>
      <c r="T154" t="s">
        <v>395</v>
      </c>
      <c r="U154" t="s">
        <v>468</v>
      </c>
      <c r="V154" t="s">
        <v>111</v>
      </c>
      <c r="W154" s="82">
        <v>5.7886000000000007E-2</v>
      </c>
      <c r="AG154" t="s">
        <v>6</v>
      </c>
      <c r="AH154">
        <v>0.05</v>
      </c>
      <c r="AI154">
        <v>5.1500000000000004E-2</v>
      </c>
    </row>
    <row r="155" spans="1:35" x14ac:dyDescent="0.35">
      <c r="A155" t="s">
        <v>96</v>
      </c>
      <c r="B155" t="s">
        <v>385</v>
      </c>
      <c r="C155" t="s">
        <v>386</v>
      </c>
      <c r="D155" t="s">
        <v>25</v>
      </c>
      <c r="E155" t="s">
        <v>140</v>
      </c>
      <c r="F155" t="s">
        <v>215</v>
      </c>
      <c r="G155" t="s">
        <v>465</v>
      </c>
      <c r="H155">
        <v>72</v>
      </c>
      <c r="I155">
        <v>0.76</v>
      </c>
      <c r="J155">
        <v>70.400000000000006</v>
      </c>
      <c r="K155">
        <v>0.76</v>
      </c>
      <c r="L155" t="s">
        <v>397</v>
      </c>
      <c r="M155" t="s">
        <v>6</v>
      </c>
      <c r="N155" t="s">
        <v>48</v>
      </c>
      <c r="O155" t="s">
        <v>108</v>
      </c>
      <c r="P155" s="82">
        <f t="shared" si="4"/>
        <v>5.5975762000000005E-2</v>
      </c>
      <c r="T155" t="s">
        <v>398</v>
      </c>
      <c r="U155" t="s">
        <v>469</v>
      </c>
      <c r="V155" t="s">
        <v>245</v>
      </c>
      <c r="W155" s="82">
        <v>5.7886000000000007E-2</v>
      </c>
      <c r="AG155" t="s">
        <v>6</v>
      </c>
      <c r="AH155">
        <v>0.05</v>
      </c>
      <c r="AI155">
        <v>5.1500000000000004E-2</v>
      </c>
    </row>
    <row r="156" spans="1:35" x14ac:dyDescent="0.35">
      <c r="A156" t="s">
        <v>96</v>
      </c>
      <c r="B156" t="s">
        <v>385</v>
      </c>
      <c r="C156" t="s">
        <v>386</v>
      </c>
      <c r="D156" t="s">
        <v>25</v>
      </c>
      <c r="E156" t="s">
        <v>140</v>
      </c>
      <c r="F156" t="s">
        <v>215</v>
      </c>
      <c r="G156" t="s">
        <v>465</v>
      </c>
      <c r="H156">
        <v>72</v>
      </c>
      <c r="I156">
        <v>0.76</v>
      </c>
      <c r="J156">
        <v>70.400000000000006</v>
      </c>
      <c r="K156">
        <v>0.76</v>
      </c>
      <c r="L156" t="s">
        <v>400</v>
      </c>
      <c r="M156" t="s">
        <v>7</v>
      </c>
      <c r="N156" t="s">
        <v>5</v>
      </c>
      <c r="O156" t="s">
        <v>108</v>
      </c>
      <c r="P156" s="82">
        <f t="shared" si="4"/>
        <v>5.5975762000000005E-2</v>
      </c>
      <c r="T156" t="s">
        <v>401</v>
      </c>
      <c r="U156" t="s">
        <v>470</v>
      </c>
      <c r="V156" t="s">
        <v>114</v>
      </c>
      <c r="W156" s="82">
        <v>5.7886000000000007E-2</v>
      </c>
      <c r="AG156" t="s">
        <v>7</v>
      </c>
      <c r="AH156">
        <v>0.05</v>
      </c>
      <c r="AI156">
        <v>5.1500000000000004E-2</v>
      </c>
    </row>
    <row r="157" spans="1:35" x14ac:dyDescent="0.35">
      <c r="A157" t="s">
        <v>96</v>
      </c>
      <c r="B157" t="s">
        <v>385</v>
      </c>
      <c r="C157" t="s">
        <v>386</v>
      </c>
      <c r="D157" t="s">
        <v>25</v>
      </c>
      <c r="E157" t="s">
        <v>140</v>
      </c>
      <c r="F157" t="s">
        <v>215</v>
      </c>
      <c r="G157" t="s">
        <v>465</v>
      </c>
      <c r="H157">
        <v>72</v>
      </c>
      <c r="I157">
        <v>0.76</v>
      </c>
      <c r="J157">
        <v>70.400000000000006</v>
      </c>
      <c r="K157">
        <v>0.76</v>
      </c>
      <c r="L157" t="s">
        <v>403</v>
      </c>
      <c r="M157" t="s">
        <v>7</v>
      </c>
      <c r="N157" t="s">
        <v>48</v>
      </c>
      <c r="O157" t="s">
        <v>108</v>
      </c>
      <c r="P157" s="82">
        <f t="shared" si="4"/>
        <v>5.5975762000000005E-2</v>
      </c>
      <c r="T157" t="s">
        <v>404</v>
      </c>
      <c r="U157" t="s">
        <v>471</v>
      </c>
      <c r="V157" t="s">
        <v>252</v>
      </c>
      <c r="W157" s="82">
        <v>5.7886000000000007E-2</v>
      </c>
      <c r="AG157" t="s">
        <v>7</v>
      </c>
      <c r="AH157">
        <v>0.05</v>
      </c>
      <c r="AI157">
        <v>5.1500000000000004E-2</v>
      </c>
    </row>
    <row r="158" spans="1:35" x14ac:dyDescent="0.35">
      <c r="A158" t="s">
        <v>96</v>
      </c>
      <c r="B158" t="s">
        <v>385</v>
      </c>
      <c r="C158" t="s">
        <v>386</v>
      </c>
      <c r="D158" t="s">
        <v>25</v>
      </c>
      <c r="E158" t="s">
        <v>140</v>
      </c>
      <c r="F158" t="s">
        <v>215</v>
      </c>
      <c r="G158" t="s">
        <v>465</v>
      </c>
      <c r="H158">
        <v>72</v>
      </c>
      <c r="I158">
        <v>0.76</v>
      </c>
      <c r="J158">
        <v>70.400000000000006</v>
      </c>
      <c r="K158">
        <v>0.76</v>
      </c>
      <c r="L158" t="s">
        <v>406</v>
      </c>
      <c r="M158" t="s">
        <v>9</v>
      </c>
      <c r="N158" t="s">
        <v>5</v>
      </c>
      <c r="O158" t="s">
        <v>108</v>
      </c>
      <c r="P158" s="82">
        <f t="shared" si="4"/>
        <v>5.5975762000000005E-2</v>
      </c>
      <c r="T158" t="s">
        <v>407</v>
      </c>
      <c r="U158" t="s">
        <v>472</v>
      </c>
      <c r="V158" t="s">
        <v>117</v>
      </c>
      <c r="W158" s="82">
        <v>5.7886000000000007E-2</v>
      </c>
      <c r="AG158" t="s">
        <v>9</v>
      </c>
      <c r="AH158">
        <v>0.05</v>
      </c>
      <c r="AI158">
        <v>5.1500000000000004E-2</v>
      </c>
    </row>
    <row r="159" spans="1:35" x14ac:dyDescent="0.35">
      <c r="A159" t="s">
        <v>96</v>
      </c>
      <c r="B159" t="s">
        <v>385</v>
      </c>
      <c r="C159" t="s">
        <v>386</v>
      </c>
      <c r="D159" t="s">
        <v>25</v>
      </c>
      <c r="E159" t="s">
        <v>140</v>
      </c>
      <c r="F159" t="s">
        <v>215</v>
      </c>
      <c r="G159" t="s">
        <v>465</v>
      </c>
      <c r="H159">
        <v>72</v>
      </c>
      <c r="I159">
        <v>0.76</v>
      </c>
      <c r="J159">
        <v>70.400000000000006</v>
      </c>
      <c r="K159">
        <v>0.76</v>
      </c>
      <c r="L159" t="s">
        <v>409</v>
      </c>
      <c r="M159" t="s">
        <v>9</v>
      </c>
      <c r="N159" t="s">
        <v>48</v>
      </c>
      <c r="O159" t="s">
        <v>108</v>
      </c>
      <c r="P159" s="82">
        <f t="shared" si="4"/>
        <v>5.5975762000000005E-2</v>
      </c>
      <c r="T159" t="s">
        <v>410</v>
      </c>
      <c r="U159" t="s">
        <v>473</v>
      </c>
      <c r="V159" t="s">
        <v>259</v>
      </c>
      <c r="W159" s="82">
        <v>5.7886000000000007E-2</v>
      </c>
      <c r="AG159" t="s">
        <v>9</v>
      </c>
      <c r="AH159">
        <v>0.05</v>
      </c>
      <c r="AI159">
        <v>5.1500000000000004E-2</v>
      </c>
    </row>
    <row r="160" spans="1:35" x14ac:dyDescent="0.35">
      <c r="A160" t="s">
        <v>96</v>
      </c>
      <c r="B160" t="s">
        <v>385</v>
      </c>
      <c r="C160" t="s">
        <v>386</v>
      </c>
      <c r="D160" t="s">
        <v>25</v>
      </c>
      <c r="E160" t="s">
        <v>140</v>
      </c>
      <c r="F160" t="s">
        <v>215</v>
      </c>
      <c r="G160" t="s">
        <v>465</v>
      </c>
      <c r="H160">
        <v>72</v>
      </c>
      <c r="I160">
        <v>0.76</v>
      </c>
      <c r="J160">
        <v>70.400000000000006</v>
      </c>
      <c r="K160">
        <v>0.76</v>
      </c>
      <c r="L160" t="s">
        <v>412</v>
      </c>
      <c r="M160" t="s">
        <v>170</v>
      </c>
      <c r="N160" t="s">
        <v>55</v>
      </c>
      <c r="O160" t="s">
        <v>171</v>
      </c>
      <c r="P160" s="82">
        <f t="shared" si="4"/>
        <v>0</v>
      </c>
      <c r="Q160" t="s">
        <v>293</v>
      </c>
      <c r="R160">
        <v>43232111</v>
      </c>
      <c r="T160" t="s">
        <v>413</v>
      </c>
      <c r="U160" t="s">
        <v>474</v>
      </c>
      <c r="V160" t="s">
        <v>175</v>
      </c>
      <c r="W160" s="82">
        <v>0</v>
      </c>
      <c r="AG160" t="s">
        <v>170</v>
      </c>
      <c r="AH160">
        <v>0</v>
      </c>
      <c r="AI160">
        <v>0</v>
      </c>
    </row>
    <row r="161" spans="1:35" x14ac:dyDescent="0.35">
      <c r="A161" t="s">
        <v>96</v>
      </c>
      <c r="B161" t="s">
        <v>385</v>
      </c>
      <c r="C161" t="s">
        <v>386</v>
      </c>
      <c r="D161" t="s">
        <v>25</v>
      </c>
      <c r="E161" t="s">
        <v>140</v>
      </c>
      <c r="F161" t="s">
        <v>215</v>
      </c>
      <c r="G161" t="s">
        <v>465</v>
      </c>
      <c r="H161">
        <v>72</v>
      </c>
      <c r="I161">
        <v>0.76</v>
      </c>
      <c r="J161">
        <v>70.400000000000006</v>
      </c>
      <c r="K161">
        <v>0.76</v>
      </c>
      <c r="L161" t="s">
        <v>415</v>
      </c>
      <c r="M161" t="s">
        <v>170</v>
      </c>
      <c r="N161" t="s">
        <v>57</v>
      </c>
      <c r="O161" t="s">
        <v>171</v>
      </c>
      <c r="P161" s="82">
        <f t="shared" si="4"/>
        <v>0</v>
      </c>
      <c r="Q161" t="s">
        <v>475</v>
      </c>
      <c r="R161">
        <v>43201404</v>
      </c>
      <c r="T161" t="s">
        <v>416</v>
      </c>
      <c r="U161" t="s">
        <v>476</v>
      </c>
      <c r="V161" t="s">
        <v>180</v>
      </c>
      <c r="W161" s="82">
        <v>0</v>
      </c>
      <c r="AG161" t="s">
        <v>170</v>
      </c>
      <c r="AH161">
        <v>0</v>
      </c>
      <c r="AI161">
        <v>0</v>
      </c>
    </row>
    <row r="162" spans="1:35" x14ac:dyDescent="0.35">
      <c r="A162" t="s">
        <v>96</v>
      </c>
      <c r="B162" t="s">
        <v>385</v>
      </c>
      <c r="C162" t="s">
        <v>386</v>
      </c>
      <c r="D162" t="s">
        <v>25</v>
      </c>
      <c r="E162" t="s">
        <v>140</v>
      </c>
      <c r="F162" t="s">
        <v>215</v>
      </c>
      <c r="G162" t="s">
        <v>465</v>
      </c>
      <c r="H162">
        <v>72</v>
      </c>
      <c r="I162">
        <v>0.76</v>
      </c>
      <c r="J162">
        <v>70.400000000000006</v>
      </c>
      <c r="K162">
        <v>0.76</v>
      </c>
      <c r="L162" t="s">
        <v>418</v>
      </c>
      <c r="M162" t="s">
        <v>170</v>
      </c>
      <c r="N162" t="s">
        <v>59</v>
      </c>
      <c r="O162" t="s">
        <v>171</v>
      </c>
      <c r="P162" s="82">
        <f t="shared" si="4"/>
        <v>0</v>
      </c>
      <c r="Q162" t="s">
        <v>475</v>
      </c>
      <c r="R162">
        <v>43201404</v>
      </c>
      <c r="T162" t="s">
        <v>419</v>
      </c>
      <c r="U162" t="s">
        <v>477</v>
      </c>
      <c r="V162" t="s">
        <v>185</v>
      </c>
      <c r="W162" s="82">
        <v>0</v>
      </c>
      <c r="AG162" t="s">
        <v>170</v>
      </c>
      <c r="AH162">
        <v>0</v>
      </c>
      <c r="AI162">
        <v>0</v>
      </c>
    </row>
    <row r="163" spans="1:35" x14ac:dyDescent="0.35">
      <c r="A163" t="s">
        <v>96</v>
      </c>
      <c r="B163" t="s">
        <v>385</v>
      </c>
      <c r="C163" t="s">
        <v>386</v>
      </c>
      <c r="D163" t="s">
        <v>25</v>
      </c>
      <c r="E163" t="s">
        <v>140</v>
      </c>
      <c r="F163" t="s">
        <v>215</v>
      </c>
      <c r="G163" t="s">
        <v>465</v>
      </c>
      <c r="H163">
        <v>72</v>
      </c>
      <c r="I163">
        <v>0.76</v>
      </c>
      <c r="J163">
        <v>70.400000000000006</v>
      </c>
      <c r="K163">
        <v>0.76</v>
      </c>
      <c r="L163" t="s">
        <v>421</v>
      </c>
      <c r="M163" s="81" t="s">
        <v>118</v>
      </c>
      <c r="N163" t="s">
        <v>270</v>
      </c>
      <c r="O163" t="s">
        <v>103</v>
      </c>
      <c r="P163" s="82">
        <f t="shared" si="4"/>
        <v>9833.821868160001</v>
      </c>
      <c r="Q163" t="s">
        <v>368</v>
      </c>
      <c r="R163">
        <v>44103116</v>
      </c>
      <c r="T163" t="s">
        <v>423</v>
      </c>
      <c r="U163" t="s">
        <v>478</v>
      </c>
      <c r="V163" t="s">
        <v>274</v>
      </c>
      <c r="W163" s="82">
        <v>10169.412480000001</v>
      </c>
      <c r="AG163" s="81" t="s">
        <v>118</v>
      </c>
      <c r="AH163">
        <v>8784</v>
      </c>
      <c r="AI163">
        <v>9047.52</v>
      </c>
    </row>
    <row r="164" spans="1:35" x14ac:dyDescent="0.35">
      <c r="A164" t="s">
        <v>96</v>
      </c>
      <c r="B164" t="s">
        <v>385</v>
      </c>
      <c r="C164" t="s">
        <v>386</v>
      </c>
      <c r="D164" t="s">
        <v>25</v>
      </c>
      <c r="E164" t="s">
        <v>140</v>
      </c>
      <c r="F164" t="s">
        <v>215</v>
      </c>
      <c r="G164" t="s">
        <v>465</v>
      </c>
      <c r="H164">
        <v>72</v>
      </c>
      <c r="I164">
        <v>0.76</v>
      </c>
      <c r="J164">
        <v>70.400000000000006</v>
      </c>
      <c r="K164">
        <v>0.76</v>
      </c>
      <c r="L164" t="s">
        <v>425</v>
      </c>
      <c r="M164" s="81" t="s">
        <v>118</v>
      </c>
      <c r="N164" t="s">
        <v>281</v>
      </c>
      <c r="O164" t="s">
        <v>103</v>
      </c>
      <c r="P164" s="82">
        <f t="shared" si="4"/>
        <v>656.03593064000006</v>
      </c>
      <c r="Q164" t="s">
        <v>479</v>
      </c>
      <c r="R164">
        <v>44103116</v>
      </c>
      <c r="T164" t="s">
        <v>427</v>
      </c>
      <c r="U164" t="s">
        <v>480</v>
      </c>
      <c r="V164" t="s">
        <v>285</v>
      </c>
      <c r="W164" s="82">
        <v>678.42392000000007</v>
      </c>
      <c r="AG164" s="81" t="s">
        <v>118</v>
      </c>
      <c r="AH164">
        <v>586</v>
      </c>
      <c r="AI164">
        <v>603.58000000000004</v>
      </c>
    </row>
    <row r="165" spans="1:35" x14ac:dyDescent="0.35">
      <c r="A165" t="s">
        <v>96</v>
      </c>
      <c r="B165" t="s">
        <v>385</v>
      </c>
      <c r="C165" t="s">
        <v>386</v>
      </c>
      <c r="D165" t="s">
        <v>25</v>
      </c>
      <c r="E165" t="s">
        <v>140</v>
      </c>
      <c r="F165" t="s">
        <v>215</v>
      </c>
      <c r="G165" t="s">
        <v>465</v>
      </c>
      <c r="H165">
        <v>72</v>
      </c>
      <c r="I165">
        <v>0.76</v>
      </c>
      <c r="J165">
        <v>70.400000000000006</v>
      </c>
      <c r="K165">
        <v>0.76</v>
      </c>
      <c r="L165" t="s">
        <v>429</v>
      </c>
      <c r="M165" s="81" t="s">
        <v>118</v>
      </c>
      <c r="N165" t="s">
        <v>292</v>
      </c>
      <c r="O165" t="s">
        <v>103</v>
      </c>
      <c r="P165" s="82">
        <f t="shared" si="4"/>
        <v>0</v>
      </c>
      <c r="Q165" t="s">
        <v>293</v>
      </c>
      <c r="R165">
        <v>43201402</v>
      </c>
      <c r="T165" t="s">
        <v>430</v>
      </c>
      <c r="U165" t="s">
        <v>481</v>
      </c>
      <c r="V165" t="s">
        <v>296</v>
      </c>
      <c r="W165" s="82">
        <v>0</v>
      </c>
      <c r="AG165" s="81" t="s">
        <v>118</v>
      </c>
      <c r="AH165">
        <v>0</v>
      </c>
      <c r="AI165">
        <v>0</v>
      </c>
    </row>
    <row r="166" spans="1:35" x14ac:dyDescent="0.35">
      <c r="A166" t="s">
        <v>96</v>
      </c>
      <c r="B166" t="s">
        <v>385</v>
      </c>
      <c r="C166" t="s">
        <v>386</v>
      </c>
      <c r="D166" t="s">
        <v>25</v>
      </c>
      <c r="E166" t="s">
        <v>140</v>
      </c>
      <c r="F166" t="s">
        <v>215</v>
      </c>
      <c r="G166" t="s">
        <v>465</v>
      </c>
      <c r="H166">
        <v>72</v>
      </c>
      <c r="I166">
        <v>0.76</v>
      </c>
      <c r="J166">
        <v>70.400000000000006</v>
      </c>
      <c r="K166">
        <v>0.76</v>
      </c>
      <c r="L166" t="s">
        <v>432</v>
      </c>
      <c r="M166" s="81" t="s">
        <v>118</v>
      </c>
      <c r="N166" t="s">
        <v>298</v>
      </c>
      <c r="O166" t="s">
        <v>103</v>
      </c>
      <c r="P166" s="82">
        <f t="shared" si="4"/>
        <v>0</v>
      </c>
      <c r="Q166" t="s">
        <v>293</v>
      </c>
      <c r="R166">
        <v>44101705</v>
      </c>
      <c r="T166" t="s">
        <v>433</v>
      </c>
      <c r="U166" t="s">
        <v>482</v>
      </c>
      <c r="V166" t="s">
        <v>302</v>
      </c>
      <c r="W166" s="82">
        <v>0</v>
      </c>
      <c r="AG166" s="81" t="s">
        <v>118</v>
      </c>
      <c r="AH166">
        <v>0</v>
      </c>
      <c r="AI166">
        <v>0</v>
      </c>
    </row>
    <row r="167" spans="1:35" x14ac:dyDescent="0.35">
      <c r="A167" t="s">
        <v>96</v>
      </c>
      <c r="B167" t="s">
        <v>385</v>
      </c>
      <c r="C167" t="s">
        <v>386</v>
      </c>
      <c r="D167" t="s">
        <v>25</v>
      </c>
      <c r="E167" t="s">
        <v>140</v>
      </c>
      <c r="F167" t="s">
        <v>215</v>
      </c>
      <c r="G167" t="s">
        <v>465</v>
      </c>
      <c r="H167">
        <v>72</v>
      </c>
      <c r="I167">
        <v>0.76</v>
      </c>
      <c r="J167">
        <v>70.400000000000006</v>
      </c>
      <c r="K167">
        <v>0.76</v>
      </c>
      <c r="L167" t="s">
        <v>435</v>
      </c>
      <c r="M167" s="81" t="s">
        <v>118</v>
      </c>
      <c r="N167" t="s">
        <v>310</v>
      </c>
      <c r="O167" t="s">
        <v>103</v>
      </c>
      <c r="P167" s="82">
        <f t="shared" si="4"/>
        <v>5341.207210040001</v>
      </c>
      <c r="Q167" t="s">
        <v>379</v>
      </c>
      <c r="R167">
        <v>44101705</v>
      </c>
      <c r="T167" t="s">
        <v>437</v>
      </c>
      <c r="U167" t="s">
        <v>483</v>
      </c>
      <c r="V167" t="s">
        <v>314</v>
      </c>
      <c r="W167" s="82">
        <v>5523.4821200000006</v>
      </c>
      <c r="AG167" s="81" t="s">
        <v>118</v>
      </c>
      <c r="AH167">
        <v>4771</v>
      </c>
      <c r="AI167">
        <v>4914.13</v>
      </c>
    </row>
    <row r="168" spans="1:35" x14ac:dyDescent="0.35">
      <c r="A168" t="s">
        <v>96</v>
      </c>
      <c r="B168" t="s">
        <v>385</v>
      </c>
      <c r="C168" t="s">
        <v>386</v>
      </c>
      <c r="D168" t="s">
        <v>25</v>
      </c>
      <c r="E168" t="s">
        <v>140</v>
      </c>
      <c r="F168" t="s">
        <v>215</v>
      </c>
      <c r="G168" t="s">
        <v>465</v>
      </c>
      <c r="H168">
        <v>72</v>
      </c>
      <c r="I168">
        <v>0.76</v>
      </c>
      <c r="J168">
        <v>70.400000000000006</v>
      </c>
      <c r="K168">
        <v>0.76</v>
      </c>
      <c r="L168" t="s">
        <v>439</v>
      </c>
      <c r="M168" s="81" t="s">
        <v>118</v>
      </c>
      <c r="N168" t="s">
        <v>15</v>
      </c>
      <c r="O168" t="s">
        <v>103</v>
      </c>
      <c r="P168" s="82">
        <f t="shared" si="4"/>
        <v>182.48098411999996</v>
      </c>
      <c r="Q168" t="s">
        <v>381</v>
      </c>
      <c r="R168">
        <v>44103103</v>
      </c>
      <c r="T168" t="s">
        <v>441</v>
      </c>
      <c r="U168" t="s">
        <v>484</v>
      </c>
      <c r="V168" t="s">
        <v>126</v>
      </c>
      <c r="W168" s="82">
        <v>188.70835999999997</v>
      </c>
      <c r="AG168" s="81" t="s">
        <v>118</v>
      </c>
      <c r="AH168">
        <v>163</v>
      </c>
      <c r="AI168">
        <v>167.89</v>
      </c>
    </row>
    <row r="169" spans="1:35" x14ac:dyDescent="0.35">
      <c r="A169" t="s">
        <v>96</v>
      </c>
      <c r="B169" t="s">
        <v>385</v>
      </c>
      <c r="C169" t="s">
        <v>386</v>
      </c>
      <c r="D169" t="s">
        <v>25</v>
      </c>
      <c r="E169" t="s">
        <v>140</v>
      </c>
      <c r="F169" t="s">
        <v>215</v>
      </c>
      <c r="G169" t="s">
        <v>465</v>
      </c>
      <c r="H169">
        <v>72</v>
      </c>
      <c r="I169">
        <v>0.76</v>
      </c>
      <c r="J169">
        <v>70.400000000000006</v>
      </c>
      <c r="K169">
        <v>0.76</v>
      </c>
      <c r="L169" t="s">
        <v>443</v>
      </c>
      <c r="M169" s="81" t="s">
        <v>118</v>
      </c>
      <c r="N169" t="s">
        <v>320</v>
      </c>
      <c r="O169" t="s">
        <v>171</v>
      </c>
      <c r="P169" s="82">
        <f t="shared" si="4"/>
        <v>3582.4487680000002</v>
      </c>
      <c r="Q169" t="s">
        <v>383</v>
      </c>
      <c r="R169">
        <v>81111809</v>
      </c>
      <c r="T169" t="s">
        <v>445</v>
      </c>
      <c r="U169" t="s">
        <v>485</v>
      </c>
      <c r="V169" t="s">
        <v>324</v>
      </c>
      <c r="W169" s="82">
        <v>3704.7040000000002</v>
      </c>
      <c r="AG169" s="81" t="s">
        <v>118</v>
      </c>
      <c r="AH169">
        <v>3200</v>
      </c>
      <c r="AI169">
        <v>3296</v>
      </c>
    </row>
    <row r="170" spans="1:35" x14ac:dyDescent="0.35">
      <c r="A170" t="s">
        <v>96</v>
      </c>
      <c r="B170" t="s">
        <v>486</v>
      </c>
      <c r="C170" t="s">
        <v>487</v>
      </c>
      <c r="D170" t="s">
        <v>23</v>
      </c>
      <c r="E170" t="s">
        <v>99</v>
      </c>
      <c r="F170" t="s">
        <v>233</v>
      </c>
      <c r="G170" t="s">
        <v>488</v>
      </c>
      <c r="H170">
        <v>26</v>
      </c>
      <c r="I170">
        <v>1.7000000000000001E-2</v>
      </c>
      <c r="J170">
        <v>46.7</v>
      </c>
      <c r="K170">
        <v>0</v>
      </c>
      <c r="L170" t="s">
        <v>489</v>
      </c>
      <c r="M170" s="81" t="s">
        <v>490</v>
      </c>
      <c r="O170" t="s">
        <v>103</v>
      </c>
      <c r="P170" s="82">
        <f t="shared" si="4"/>
        <v>5584.1420171200007</v>
      </c>
      <c r="Q170" t="s">
        <v>491</v>
      </c>
      <c r="R170">
        <v>44101503</v>
      </c>
      <c r="T170" t="s">
        <v>492</v>
      </c>
      <c r="U170" t="s">
        <v>493</v>
      </c>
      <c r="V170" t="s">
        <v>494</v>
      </c>
      <c r="W170" s="82">
        <v>5774.7073600000003</v>
      </c>
      <c r="AG170" s="81" t="s">
        <v>490</v>
      </c>
      <c r="AH170">
        <v>4988</v>
      </c>
      <c r="AI170">
        <v>5137.6400000000003</v>
      </c>
    </row>
    <row r="171" spans="1:35" x14ac:dyDescent="0.35">
      <c r="A171" t="s">
        <v>96</v>
      </c>
      <c r="B171" t="s">
        <v>486</v>
      </c>
      <c r="C171" t="s">
        <v>487</v>
      </c>
      <c r="D171" t="s">
        <v>23</v>
      </c>
      <c r="E171" t="s">
        <v>99</v>
      </c>
      <c r="F171" t="s">
        <v>233</v>
      </c>
      <c r="G171" t="s">
        <v>488</v>
      </c>
      <c r="H171">
        <v>26</v>
      </c>
      <c r="I171">
        <v>1.7000000000000001E-2</v>
      </c>
      <c r="J171">
        <v>46.7</v>
      </c>
      <c r="K171">
        <v>0</v>
      </c>
      <c r="L171" t="s">
        <v>495</v>
      </c>
      <c r="M171" t="s">
        <v>6</v>
      </c>
      <c r="N171" t="s">
        <v>5</v>
      </c>
      <c r="O171" t="s">
        <v>108</v>
      </c>
      <c r="P171" s="82">
        <f t="shared" si="4"/>
        <v>0.30338863004000005</v>
      </c>
      <c r="T171" t="s">
        <v>496</v>
      </c>
      <c r="U171" t="s">
        <v>497</v>
      </c>
      <c r="V171" t="s">
        <v>111</v>
      </c>
      <c r="W171" s="82">
        <v>0.31374212000000007</v>
      </c>
      <c r="AG171" t="s">
        <v>6</v>
      </c>
      <c r="AH171">
        <v>0.27100000000000002</v>
      </c>
      <c r="AI171">
        <v>0.27913000000000004</v>
      </c>
    </row>
    <row r="172" spans="1:35" x14ac:dyDescent="0.35">
      <c r="A172" t="s">
        <v>96</v>
      </c>
      <c r="B172" t="s">
        <v>486</v>
      </c>
      <c r="C172" t="s">
        <v>487</v>
      </c>
      <c r="D172" t="s">
        <v>23</v>
      </c>
      <c r="E172" t="s">
        <v>99</v>
      </c>
      <c r="F172" t="s">
        <v>233</v>
      </c>
      <c r="G172" t="s">
        <v>488</v>
      </c>
      <c r="H172">
        <v>26</v>
      </c>
      <c r="I172">
        <v>1.7000000000000001E-2</v>
      </c>
      <c r="J172">
        <v>46.7</v>
      </c>
      <c r="K172">
        <v>0</v>
      </c>
      <c r="L172" t="s">
        <v>498</v>
      </c>
      <c r="M172" t="s">
        <v>6</v>
      </c>
      <c r="N172" t="s">
        <v>47</v>
      </c>
      <c r="O172" t="s">
        <v>108</v>
      </c>
      <c r="P172" s="82">
        <f t="shared" si="4"/>
        <v>0.73104345171999996</v>
      </c>
      <c r="T172" t="s">
        <v>499</v>
      </c>
      <c r="U172" t="s">
        <v>500</v>
      </c>
      <c r="V172" t="s">
        <v>501</v>
      </c>
      <c r="W172" s="82">
        <v>0.75599116</v>
      </c>
      <c r="AG172" t="s">
        <v>6</v>
      </c>
      <c r="AH172">
        <v>0.65300000000000002</v>
      </c>
      <c r="AI172">
        <v>0.67259000000000002</v>
      </c>
    </row>
    <row r="173" spans="1:35" x14ac:dyDescent="0.35">
      <c r="A173" t="s">
        <v>96</v>
      </c>
      <c r="B173" t="s">
        <v>486</v>
      </c>
      <c r="C173" t="s">
        <v>487</v>
      </c>
      <c r="D173" t="s">
        <v>23</v>
      </c>
      <c r="E173" t="s">
        <v>99</v>
      </c>
      <c r="F173" t="s">
        <v>233</v>
      </c>
      <c r="G173" t="s">
        <v>488</v>
      </c>
      <c r="H173">
        <v>26</v>
      </c>
      <c r="I173">
        <v>1.7000000000000001E-2</v>
      </c>
      <c r="J173">
        <v>46.7</v>
      </c>
      <c r="K173">
        <v>0</v>
      </c>
      <c r="L173" t="s">
        <v>502</v>
      </c>
      <c r="M173" t="s">
        <v>7</v>
      </c>
      <c r="N173" t="s">
        <v>5</v>
      </c>
      <c r="O173" t="s">
        <v>108</v>
      </c>
      <c r="P173" s="82">
        <f t="shared" si="4"/>
        <v>0.30338863004000005</v>
      </c>
      <c r="T173" t="s">
        <v>503</v>
      </c>
      <c r="U173" t="s">
        <v>504</v>
      </c>
      <c r="V173" t="s">
        <v>114</v>
      </c>
      <c r="W173" s="82">
        <v>0.31374212000000007</v>
      </c>
      <c r="AG173" t="s">
        <v>7</v>
      </c>
      <c r="AH173">
        <v>0.27100000000000002</v>
      </c>
      <c r="AI173">
        <v>0.27913000000000004</v>
      </c>
    </row>
    <row r="174" spans="1:35" x14ac:dyDescent="0.35">
      <c r="A174" t="s">
        <v>96</v>
      </c>
      <c r="B174" t="s">
        <v>486</v>
      </c>
      <c r="C174" t="s">
        <v>487</v>
      </c>
      <c r="D174" t="s">
        <v>23</v>
      </c>
      <c r="E174" t="s">
        <v>99</v>
      </c>
      <c r="F174" t="s">
        <v>233</v>
      </c>
      <c r="G174" t="s">
        <v>488</v>
      </c>
      <c r="H174">
        <v>26</v>
      </c>
      <c r="I174">
        <v>1.7000000000000001E-2</v>
      </c>
      <c r="J174">
        <v>46.7</v>
      </c>
      <c r="K174">
        <v>0</v>
      </c>
      <c r="L174" t="s">
        <v>505</v>
      </c>
      <c r="M174" t="s">
        <v>7</v>
      </c>
      <c r="N174" t="s">
        <v>47</v>
      </c>
      <c r="O174" t="s">
        <v>108</v>
      </c>
      <c r="P174" s="82">
        <f t="shared" si="4"/>
        <v>0.73104345171999996</v>
      </c>
      <c r="T174" t="s">
        <v>506</v>
      </c>
      <c r="U174" t="s">
        <v>507</v>
      </c>
      <c r="V174" t="s">
        <v>508</v>
      </c>
      <c r="W174" s="82">
        <v>0.75599116</v>
      </c>
      <c r="AG174" t="s">
        <v>7</v>
      </c>
      <c r="AH174">
        <v>0.65300000000000002</v>
      </c>
      <c r="AI174">
        <v>0.67259000000000002</v>
      </c>
    </row>
    <row r="175" spans="1:35" x14ac:dyDescent="0.35">
      <c r="A175" t="s">
        <v>96</v>
      </c>
      <c r="B175" t="s">
        <v>486</v>
      </c>
      <c r="C175" t="s">
        <v>487</v>
      </c>
      <c r="D175" t="s">
        <v>23</v>
      </c>
      <c r="E175" t="s">
        <v>99</v>
      </c>
      <c r="F175" t="s">
        <v>233</v>
      </c>
      <c r="G175" t="s">
        <v>488</v>
      </c>
      <c r="H175">
        <v>26</v>
      </c>
      <c r="I175">
        <v>1.7000000000000001E-2</v>
      </c>
      <c r="J175">
        <v>46.7</v>
      </c>
      <c r="K175">
        <v>0</v>
      </c>
      <c r="L175" t="s">
        <v>509</v>
      </c>
      <c r="M175" t="s">
        <v>9</v>
      </c>
      <c r="N175" t="s">
        <v>5</v>
      </c>
      <c r="O175" t="s">
        <v>108</v>
      </c>
      <c r="P175" s="82">
        <f t="shared" si="4"/>
        <v>0.30338863004000005</v>
      </c>
      <c r="T175" t="s">
        <v>510</v>
      </c>
      <c r="U175" t="s">
        <v>511</v>
      </c>
      <c r="V175" t="s">
        <v>117</v>
      </c>
      <c r="W175" s="82">
        <v>0.31374212000000007</v>
      </c>
      <c r="AG175" t="s">
        <v>9</v>
      </c>
      <c r="AH175">
        <v>0.27100000000000002</v>
      </c>
      <c r="AI175">
        <v>0.27913000000000004</v>
      </c>
    </row>
    <row r="176" spans="1:35" x14ac:dyDescent="0.35">
      <c r="A176" t="s">
        <v>96</v>
      </c>
      <c r="B176" t="s">
        <v>486</v>
      </c>
      <c r="C176" t="s">
        <v>487</v>
      </c>
      <c r="D176" t="s">
        <v>23</v>
      </c>
      <c r="E176" t="s">
        <v>99</v>
      </c>
      <c r="F176" t="s">
        <v>233</v>
      </c>
      <c r="G176" t="s">
        <v>488</v>
      </c>
      <c r="H176">
        <v>26</v>
      </c>
      <c r="I176">
        <v>1.7000000000000001E-2</v>
      </c>
      <c r="J176">
        <v>46.7</v>
      </c>
      <c r="K176">
        <v>0</v>
      </c>
      <c r="L176" t="s">
        <v>512</v>
      </c>
      <c r="M176" t="s">
        <v>9</v>
      </c>
      <c r="N176" t="s">
        <v>47</v>
      </c>
      <c r="O176" t="s">
        <v>108</v>
      </c>
      <c r="P176" s="82">
        <f t="shared" si="4"/>
        <v>0.73104345171999996</v>
      </c>
      <c r="T176" t="s">
        <v>513</v>
      </c>
      <c r="U176" t="s">
        <v>514</v>
      </c>
      <c r="V176" t="s">
        <v>515</v>
      </c>
      <c r="W176" s="82">
        <v>0.75599116</v>
      </c>
      <c r="AG176" t="s">
        <v>9</v>
      </c>
      <c r="AH176">
        <v>0.65300000000000002</v>
      </c>
      <c r="AI176">
        <v>0.67259000000000002</v>
      </c>
    </row>
    <row r="177" spans="1:35" x14ac:dyDescent="0.35">
      <c r="A177" t="s">
        <v>96</v>
      </c>
      <c r="B177" t="s">
        <v>486</v>
      </c>
      <c r="C177" t="s">
        <v>487</v>
      </c>
      <c r="D177" t="s">
        <v>23</v>
      </c>
      <c r="E177" t="s">
        <v>99</v>
      </c>
      <c r="F177" t="s">
        <v>233</v>
      </c>
      <c r="G177" t="s">
        <v>488</v>
      </c>
      <c r="H177">
        <v>26</v>
      </c>
      <c r="I177">
        <v>1.7000000000000001E-2</v>
      </c>
      <c r="J177">
        <v>46.7</v>
      </c>
      <c r="K177">
        <v>0</v>
      </c>
      <c r="L177" t="s">
        <v>516</v>
      </c>
      <c r="M177" s="81" t="s">
        <v>118</v>
      </c>
      <c r="N177" t="s">
        <v>298</v>
      </c>
      <c r="O177" t="s">
        <v>103</v>
      </c>
      <c r="P177" s="82">
        <f t="shared" si="4"/>
        <v>1205.7179134799999</v>
      </c>
      <c r="Q177" t="s">
        <v>517</v>
      </c>
      <c r="R177">
        <v>44101503</v>
      </c>
      <c r="T177" t="s">
        <v>518</v>
      </c>
      <c r="U177" t="s">
        <v>519</v>
      </c>
      <c r="V177" t="s">
        <v>302</v>
      </c>
      <c r="W177" s="82">
        <v>1246.8644399999998</v>
      </c>
      <c r="AG177" s="81" t="s">
        <v>118</v>
      </c>
      <c r="AH177">
        <v>1077</v>
      </c>
      <c r="AI177">
        <v>1109.31</v>
      </c>
    </row>
    <row r="178" spans="1:35" x14ac:dyDescent="0.35">
      <c r="A178" t="s">
        <v>96</v>
      </c>
      <c r="B178" t="s">
        <v>486</v>
      </c>
      <c r="C178" t="s">
        <v>487</v>
      </c>
      <c r="D178" t="s">
        <v>23</v>
      </c>
      <c r="E178" t="s">
        <v>99</v>
      </c>
      <c r="F178" t="s">
        <v>233</v>
      </c>
      <c r="G178" t="s">
        <v>488</v>
      </c>
      <c r="H178">
        <v>26</v>
      </c>
      <c r="I178">
        <v>1.7000000000000001E-2</v>
      </c>
      <c r="J178">
        <v>46.7</v>
      </c>
      <c r="K178">
        <v>0</v>
      </c>
      <c r="L178" t="s">
        <v>520</v>
      </c>
      <c r="M178" s="81" t="s">
        <v>118</v>
      </c>
      <c r="N178" t="s">
        <v>15</v>
      </c>
      <c r="O178" t="s">
        <v>103</v>
      </c>
      <c r="P178" s="82">
        <f t="shared" si="4"/>
        <v>3524.2339755200001</v>
      </c>
      <c r="Q178" t="s">
        <v>521</v>
      </c>
      <c r="R178">
        <v>44103103</v>
      </c>
      <c r="T178" t="s">
        <v>522</v>
      </c>
      <c r="U178" t="s">
        <v>523</v>
      </c>
      <c r="V178" t="s">
        <v>126</v>
      </c>
      <c r="W178" s="82">
        <v>3644.5025599999999</v>
      </c>
      <c r="AG178" s="81" t="s">
        <v>118</v>
      </c>
      <c r="AH178">
        <v>3148</v>
      </c>
      <c r="AI178">
        <v>3242.44</v>
      </c>
    </row>
    <row r="179" spans="1:35" x14ac:dyDescent="0.35">
      <c r="A179" t="s">
        <v>96</v>
      </c>
      <c r="B179" t="s">
        <v>486</v>
      </c>
      <c r="C179" t="s">
        <v>487</v>
      </c>
      <c r="D179" t="s">
        <v>24</v>
      </c>
      <c r="E179" t="s">
        <v>127</v>
      </c>
      <c r="F179" t="s">
        <v>524</v>
      </c>
      <c r="G179" t="s">
        <v>525</v>
      </c>
      <c r="H179">
        <v>27</v>
      </c>
      <c r="I179" t="s">
        <v>526</v>
      </c>
      <c r="J179">
        <v>70</v>
      </c>
      <c r="K179" t="s">
        <v>526</v>
      </c>
      <c r="L179" t="s">
        <v>489</v>
      </c>
      <c r="M179" s="81" t="s">
        <v>490</v>
      </c>
      <c r="O179" t="s">
        <v>103</v>
      </c>
      <c r="P179" s="82">
        <f t="shared" si="4"/>
        <v>2368.8942478400004</v>
      </c>
      <c r="Q179" t="s">
        <v>527</v>
      </c>
      <c r="R179">
        <v>44101503</v>
      </c>
      <c r="T179" t="s">
        <v>492</v>
      </c>
      <c r="U179" t="s">
        <v>528</v>
      </c>
      <c r="V179" t="s">
        <v>494</v>
      </c>
      <c r="W179" s="82">
        <v>2449.7355200000002</v>
      </c>
      <c r="AG179" s="81" t="s">
        <v>490</v>
      </c>
      <c r="AH179">
        <v>2116</v>
      </c>
      <c r="AI179">
        <v>2179.48</v>
      </c>
    </row>
    <row r="180" spans="1:35" x14ac:dyDescent="0.35">
      <c r="A180" t="s">
        <v>96</v>
      </c>
      <c r="B180" t="s">
        <v>486</v>
      </c>
      <c r="C180" t="s">
        <v>487</v>
      </c>
      <c r="D180" t="s">
        <v>24</v>
      </c>
      <c r="E180" t="s">
        <v>127</v>
      </c>
      <c r="F180" t="s">
        <v>524</v>
      </c>
      <c r="G180" t="s">
        <v>525</v>
      </c>
      <c r="H180">
        <v>27</v>
      </c>
      <c r="I180" t="s">
        <v>526</v>
      </c>
      <c r="J180">
        <v>70</v>
      </c>
      <c r="K180" t="s">
        <v>526</v>
      </c>
      <c r="L180" t="s">
        <v>495</v>
      </c>
      <c r="M180" t="s">
        <v>6</v>
      </c>
      <c r="N180" t="s">
        <v>5</v>
      </c>
      <c r="O180" t="s">
        <v>108</v>
      </c>
      <c r="P180" s="82">
        <f t="shared" si="4"/>
        <v>0.1231466764</v>
      </c>
      <c r="T180" t="s">
        <v>496</v>
      </c>
      <c r="U180" t="s">
        <v>529</v>
      </c>
      <c r="V180" t="s">
        <v>111</v>
      </c>
      <c r="W180" s="82">
        <v>0.1273492</v>
      </c>
      <c r="AG180" t="s">
        <v>6</v>
      </c>
      <c r="AH180">
        <v>0.11</v>
      </c>
      <c r="AI180">
        <v>0.1133</v>
      </c>
    </row>
    <row r="181" spans="1:35" x14ac:dyDescent="0.35">
      <c r="A181" t="s">
        <v>96</v>
      </c>
      <c r="B181" t="s">
        <v>486</v>
      </c>
      <c r="C181" t="s">
        <v>487</v>
      </c>
      <c r="D181" t="s">
        <v>24</v>
      </c>
      <c r="E181" t="s">
        <v>127</v>
      </c>
      <c r="F181" t="s">
        <v>524</v>
      </c>
      <c r="G181" t="s">
        <v>525</v>
      </c>
      <c r="H181">
        <v>27</v>
      </c>
      <c r="I181" t="s">
        <v>526</v>
      </c>
      <c r="J181">
        <v>70</v>
      </c>
      <c r="K181" t="s">
        <v>526</v>
      </c>
      <c r="L181" t="s">
        <v>498</v>
      </c>
      <c r="M181" t="s">
        <v>6</v>
      </c>
      <c r="N181" t="s">
        <v>47</v>
      </c>
      <c r="O181" t="s">
        <v>108</v>
      </c>
      <c r="P181" s="82">
        <f t="shared" si="4"/>
        <v>0.67170914400000004</v>
      </c>
      <c r="T181" t="s">
        <v>499</v>
      </c>
      <c r="U181" t="s">
        <v>530</v>
      </c>
      <c r="V181" t="s">
        <v>501</v>
      </c>
      <c r="W181" s="82">
        <v>0.69463200000000003</v>
      </c>
      <c r="AG181" t="s">
        <v>6</v>
      </c>
      <c r="AH181">
        <v>0.6</v>
      </c>
      <c r="AI181">
        <v>0.61799999999999999</v>
      </c>
    </row>
    <row r="182" spans="1:35" x14ac:dyDescent="0.35">
      <c r="A182" t="s">
        <v>96</v>
      </c>
      <c r="B182" t="s">
        <v>486</v>
      </c>
      <c r="C182" t="s">
        <v>487</v>
      </c>
      <c r="D182" t="s">
        <v>24</v>
      </c>
      <c r="E182" t="s">
        <v>127</v>
      </c>
      <c r="F182" t="s">
        <v>524</v>
      </c>
      <c r="G182" t="s">
        <v>525</v>
      </c>
      <c r="H182">
        <v>27</v>
      </c>
      <c r="I182" t="s">
        <v>526</v>
      </c>
      <c r="J182">
        <v>70</v>
      </c>
      <c r="K182" t="s">
        <v>526</v>
      </c>
      <c r="L182" t="s">
        <v>502</v>
      </c>
      <c r="M182" t="s">
        <v>7</v>
      </c>
      <c r="N182" t="s">
        <v>5</v>
      </c>
      <c r="O182" t="s">
        <v>108</v>
      </c>
      <c r="P182" s="82">
        <f t="shared" si="4"/>
        <v>0.13434182880000001</v>
      </c>
      <c r="T182" t="s">
        <v>503</v>
      </c>
      <c r="U182" t="s">
        <v>531</v>
      </c>
      <c r="V182" t="s">
        <v>114</v>
      </c>
      <c r="W182" s="82">
        <v>0.13892640000000001</v>
      </c>
      <c r="AG182" t="s">
        <v>7</v>
      </c>
      <c r="AH182">
        <v>0.12</v>
      </c>
      <c r="AI182">
        <v>0.1236</v>
      </c>
    </row>
    <row r="183" spans="1:35" x14ac:dyDescent="0.35">
      <c r="A183" t="s">
        <v>96</v>
      </c>
      <c r="B183" t="s">
        <v>486</v>
      </c>
      <c r="C183" t="s">
        <v>487</v>
      </c>
      <c r="D183" t="s">
        <v>24</v>
      </c>
      <c r="E183" t="s">
        <v>127</v>
      </c>
      <c r="F183" t="s">
        <v>524</v>
      </c>
      <c r="G183" t="s">
        <v>525</v>
      </c>
      <c r="H183">
        <v>27</v>
      </c>
      <c r="I183" t="s">
        <v>526</v>
      </c>
      <c r="J183">
        <v>70</v>
      </c>
      <c r="K183" t="s">
        <v>526</v>
      </c>
      <c r="L183" t="s">
        <v>505</v>
      </c>
      <c r="M183" t="s">
        <v>7</v>
      </c>
      <c r="N183" t="s">
        <v>47</v>
      </c>
      <c r="O183" t="s">
        <v>108</v>
      </c>
      <c r="P183" s="82">
        <f t="shared" si="4"/>
        <v>0.69409944879999996</v>
      </c>
      <c r="T183" t="s">
        <v>506</v>
      </c>
      <c r="U183" t="s">
        <v>532</v>
      </c>
      <c r="V183" t="s">
        <v>508</v>
      </c>
      <c r="W183" s="82">
        <v>0.71778639999999994</v>
      </c>
      <c r="AG183" t="s">
        <v>7</v>
      </c>
      <c r="AH183">
        <v>0.62</v>
      </c>
      <c r="AI183">
        <v>0.63859999999999995</v>
      </c>
    </row>
    <row r="184" spans="1:35" x14ac:dyDescent="0.35">
      <c r="A184" t="s">
        <v>96</v>
      </c>
      <c r="B184" t="s">
        <v>486</v>
      </c>
      <c r="C184" t="s">
        <v>487</v>
      </c>
      <c r="D184" t="s">
        <v>24</v>
      </c>
      <c r="E184" t="s">
        <v>127</v>
      </c>
      <c r="F184" t="s">
        <v>524</v>
      </c>
      <c r="G184" t="s">
        <v>525</v>
      </c>
      <c r="H184">
        <v>27</v>
      </c>
      <c r="I184" t="s">
        <v>526</v>
      </c>
      <c r="J184">
        <v>70</v>
      </c>
      <c r="K184" t="s">
        <v>526</v>
      </c>
      <c r="L184" t="s">
        <v>509</v>
      </c>
      <c r="M184" t="s">
        <v>9</v>
      </c>
      <c r="N184" t="s">
        <v>5</v>
      </c>
      <c r="O184" t="s">
        <v>108</v>
      </c>
      <c r="P184" s="82">
        <f t="shared" si="4"/>
        <v>0.13434182880000001</v>
      </c>
      <c r="T184" t="s">
        <v>510</v>
      </c>
      <c r="U184" t="s">
        <v>533</v>
      </c>
      <c r="V184" t="s">
        <v>117</v>
      </c>
      <c r="W184" s="82">
        <v>0.13892640000000001</v>
      </c>
      <c r="AG184" t="s">
        <v>9</v>
      </c>
      <c r="AH184">
        <v>0.12</v>
      </c>
      <c r="AI184">
        <v>0.1236</v>
      </c>
    </row>
    <row r="185" spans="1:35" x14ac:dyDescent="0.35">
      <c r="A185" t="s">
        <v>96</v>
      </c>
      <c r="B185" t="s">
        <v>486</v>
      </c>
      <c r="C185" t="s">
        <v>487</v>
      </c>
      <c r="D185" t="s">
        <v>24</v>
      </c>
      <c r="E185" t="s">
        <v>127</v>
      </c>
      <c r="F185" t="s">
        <v>524</v>
      </c>
      <c r="G185" t="s">
        <v>525</v>
      </c>
      <c r="H185">
        <v>27</v>
      </c>
      <c r="I185" t="s">
        <v>526</v>
      </c>
      <c r="J185">
        <v>70</v>
      </c>
      <c r="K185" t="s">
        <v>526</v>
      </c>
      <c r="L185" t="s">
        <v>512</v>
      </c>
      <c r="M185" t="s">
        <v>9</v>
      </c>
      <c r="N185" t="s">
        <v>47</v>
      </c>
      <c r="O185" t="s">
        <v>108</v>
      </c>
      <c r="P185" s="82">
        <f t="shared" si="4"/>
        <v>0.72768490600000002</v>
      </c>
      <c r="T185" t="s">
        <v>513</v>
      </c>
      <c r="U185" t="s">
        <v>534</v>
      </c>
      <c r="V185" t="s">
        <v>515</v>
      </c>
      <c r="W185" s="82">
        <v>0.75251800000000002</v>
      </c>
      <c r="AG185" t="s">
        <v>9</v>
      </c>
      <c r="AH185">
        <v>0.65</v>
      </c>
      <c r="AI185">
        <v>0.66949999999999998</v>
      </c>
    </row>
    <row r="186" spans="1:35" x14ac:dyDescent="0.35">
      <c r="A186" t="s">
        <v>96</v>
      </c>
      <c r="B186" t="s">
        <v>486</v>
      </c>
      <c r="C186" t="s">
        <v>487</v>
      </c>
      <c r="D186" t="s">
        <v>24</v>
      </c>
      <c r="E186" t="s">
        <v>127</v>
      </c>
      <c r="F186" t="s">
        <v>524</v>
      </c>
      <c r="G186" t="s">
        <v>525</v>
      </c>
      <c r="H186">
        <v>27</v>
      </c>
      <c r="I186" t="s">
        <v>526</v>
      </c>
      <c r="J186">
        <v>70</v>
      </c>
      <c r="K186" t="s">
        <v>526</v>
      </c>
      <c r="L186" t="s">
        <v>516</v>
      </c>
      <c r="M186" s="81" t="s">
        <v>118</v>
      </c>
      <c r="N186" t="s">
        <v>298</v>
      </c>
      <c r="O186" t="s">
        <v>103</v>
      </c>
      <c r="P186" s="82">
        <f t="shared" si="4"/>
        <v>1032.19305128</v>
      </c>
      <c r="Q186" t="s">
        <v>535</v>
      </c>
      <c r="R186">
        <v>44103116</v>
      </c>
      <c r="T186" t="s">
        <v>518</v>
      </c>
      <c r="U186" t="s">
        <v>536</v>
      </c>
      <c r="V186" t="s">
        <v>302</v>
      </c>
      <c r="W186" s="82">
        <v>1067.4178400000001</v>
      </c>
      <c r="AG186" s="81" t="s">
        <v>118</v>
      </c>
      <c r="AH186">
        <v>922</v>
      </c>
      <c r="AI186">
        <v>949.66</v>
      </c>
    </row>
    <row r="187" spans="1:35" x14ac:dyDescent="0.35">
      <c r="A187" t="s">
        <v>96</v>
      </c>
      <c r="B187" t="s">
        <v>486</v>
      </c>
      <c r="C187" t="s">
        <v>487</v>
      </c>
      <c r="D187" t="s">
        <v>24</v>
      </c>
      <c r="E187" t="s">
        <v>127</v>
      </c>
      <c r="F187" t="s">
        <v>524</v>
      </c>
      <c r="G187" t="s">
        <v>525</v>
      </c>
      <c r="H187">
        <v>27</v>
      </c>
      <c r="I187" t="s">
        <v>526</v>
      </c>
      <c r="J187">
        <v>70</v>
      </c>
      <c r="K187" t="s">
        <v>526</v>
      </c>
      <c r="L187" t="s">
        <v>520</v>
      </c>
      <c r="M187" s="81" t="s">
        <v>118</v>
      </c>
      <c r="N187" t="s">
        <v>15</v>
      </c>
      <c r="O187" t="s">
        <v>103</v>
      </c>
      <c r="P187" s="82">
        <f t="shared" si="4"/>
        <v>3051.7985442400004</v>
      </c>
      <c r="Q187" t="s">
        <v>537</v>
      </c>
      <c r="R187">
        <v>44103103</v>
      </c>
      <c r="T187" t="s">
        <v>522</v>
      </c>
      <c r="U187" t="s">
        <v>538</v>
      </c>
      <c r="V187" t="s">
        <v>126</v>
      </c>
      <c r="W187" s="82">
        <v>3155.9447200000004</v>
      </c>
      <c r="AG187" s="81" t="s">
        <v>118</v>
      </c>
      <c r="AH187">
        <v>2726</v>
      </c>
      <c r="AI187">
        <v>2807.78</v>
      </c>
    </row>
    <row r="188" spans="1:35" x14ac:dyDescent="0.35">
      <c r="A188" t="s">
        <v>96</v>
      </c>
      <c r="B188" t="s">
        <v>486</v>
      </c>
      <c r="C188" t="s">
        <v>487</v>
      </c>
      <c r="D188" t="s">
        <v>25</v>
      </c>
      <c r="E188" t="s">
        <v>140</v>
      </c>
      <c r="F188" t="s">
        <v>141</v>
      </c>
      <c r="G188" t="s">
        <v>539</v>
      </c>
      <c r="H188">
        <v>25</v>
      </c>
      <c r="I188">
        <v>76</v>
      </c>
      <c r="J188">
        <v>50</v>
      </c>
      <c r="K188">
        <v>76</v>
      </c>
      <c r="L188" t="s">
        <v>489</v>
      </c>
      <c r="M188" s="81" t="s">
        <v>490</v>
      </c>
      <c r="O188" t="s">
        <v>103</v>
      </c>
      <c r="P188" s="82">
        <f t="shared" si="4"/>
        <v>12314.66764</v>
      </c>
      <c r="Q188" t="s">
        <v>540</v>
      </c>
      <c r="R188">
        <v>44101503</v>
      </c>
      <c r="T188" t="s">
        <v>492</v>
      </c>
      <c r="U188" t="s">
        <v>541</v>
      </c>
      <c r="V188" t="s">
        <v>494</v>
      </c>
      <c r="W188" s="82">
        <v>12734.92</v>
      </c>
      <c r="AG188" s="81" t="s">
        <v>490</v>
      </c>
      <c r="AH188">
        <v>11000</v>
      </c>
      <c r="AI188">
        <v>11330</v>
      </c>
    </row>
    <row r="189" spans="1:35" x14ac:dyDescent="0.35">
      <c r="A189" t="s">
        <v>96</v>
      </c>
      <c r="B189" t="s">
        <v>486</v>
      </c>
      <c r="C189" t="s">
        <v>487</v>
      </c>
      <c r="D189" t="s">
        <v>25</v>
      </c>
      <c r="E189" t="s">
        <v>140</v>
      </c>
      <c r="F189" t="s">
        <v>141</v>
      </c>
      <c r="G189" t="s">
        <v>539</v>
      </c>
      <c r="H189">
        <v>25</v>
      </c>
      <c r="I189">
        <v>76</v>
      </c>
      <c r="J189">
        <v>50</v>
      </c>
      <c r="K189">
        <v>76</v>
      </c>
      <c r="L189" t="s">
        <v>495</v>
      </c>
      <c r="M189" t="s">
        <v>6</v>
      </c>
      <c r="N189" t="s">
        <v>5</v>
      </c>
      <c r="O189" t="s">
        <v>108</v>
      </c>
      <c r="P189" s="82">
        <f t="shared" si="4"/>
        <v>7.8366066800000009E-2</v>
      </c>
      <c r="T189" t="s">
        <v>496</v>
      </c>
      <c r="U189" t="s">
        <v>542</v>
      </c>
      <c r="V189" t="s">
        <v>111</v>
      </c>
      <c r="W189" s="82">
        <v>8.1040400000000012E-2</v>
      </c>
      <c r="AG189" t="s">
        <v>6</v>
      </c>
      <c r="AH189">
        <v>7.0000000000000007E-2</v>
      </c>
      <c r="AI189">
        <v>7.2100000000000011E-2</v>
      </c>
    </row>
    <row r="190" spans="1:35" x14ac:dyDescent="0.35">
      <c r="A190" t="s">
        <v>96</v>
      </c>
      <c r="B190" t="s">
        <v>486</v>
      </c>
      <c r="C190" t="s">
        <v>487</v>
      </c>
      <c r="D190" t="s">
        <v>25</v>
      </c>
      <c r="E190" t="s">
        <v>140</v>
      </c>
      <c r="F190" t="s">
        <v>141</v>
      </c>
      <c r="G190" t="s">
        <v>539</v>
      </c>
      <c r="H190">
        <v>25</v>
      </c>
      <c r="I190">
        <v>76</v>
      </c>
      <c r="J190">
        <v>50</v>
      </c>
      <c r="K190">
        <v>76</v>
      </c>
      <c r="L190" t="s">
        <v>498</v>
      </c>
      <c r="M190" t="s">
        <v>6</v>
      </c>
      <c r="N190" t="s">
        <v>47</v>
      </c>
      <c r="O190" t="s">
        <v>108</v>
      </c>
      <c r="P190" s="82">
        <f t="shared" si="4"/>
        <v>0.41422063879999999</v>
      </c>
      <c r="T190" t="s">
        <v>499</v>
      </c>
      <c r="U190" t="s">
        <v>543</v>
      </c>
      <c r="V190" t="s">
        <v>501</v>
      </c>
      <c r="W190" s="82">
        <v>0.42835639999999997</v>
      </c>
      <c r="AG190" t="s">
        <v>6</v>
      </c>
      <c r="AH190">
        <v>0.37</v>
      </c>
      <c r="AI190">
        <v>0.38109999999999999</v>
      </c>
    </row>
    <row r="191" spans="1:35" x14ac:dyDescent="0.35">
      <c r="A191" t="s">
        <v>96</v>
      </c>
      <c r="B191" t="s">
        <v>486</v>
      </c>
      <c r="C191" t="s">
        <v>487</v>
      </c>
      <c r="D191" t="s">
        <v>25</v>
      </c>
      <c r="E191" t="s">
        <v>140</v>
      </c>
      <c r="F191" t="s">
        <v>141</v>
      </c>
      <c r="G191" t="s">
        <v>539</v>
      </c>
      <c r="H191">
        <v>25</v>
      </c>
      <c r="I191">
        <v>76</v>
      </c>
      <c r="J191">
        <v>50</v>
      </c>
      <c r="K191">
        <v>76</v>
      </c>
      <c r="L191" t="s">
        <v>502</v>
      </c>
      <c r="M191" t="s">
        <v>7</v>
      </c>
      <c r="N191" t="s">
        <v>5</v>
      </c>
      <c r="O191" t="s">
        <v>108</v>
      </c>
      <c r="P191" s="82">
        <f t="shared" si="4"/>
        <v>7.8366066800000009E-2</v>
      </c>
      <c r="T191" t="s">
        <v>503</v>
      </c>
      <c r="U191" t="s">
        <v>544</v>
      </c>
      <c r="V191" t="s">
        <v>114</v>
      </c>
      <c r="W191" s="82">
        <v>8.1040400000000012E-2</v>
      </c>
      <c r="AG191" t="s">
        <v>7</v>
      </c>
      <c r="AH191">
        <v>7.0000000000000007E-2</v>
      </c>
      <c r="AI191">
        <v>7.2100000000000011E-2</v>
      </c>
    </row>
    <row r="192" spans="1:35" x14ac:dyDescent="0.35">
      <c r="A192" t="s">
        <v>96</v>
      </c>
      <c r="B192" t="s">
        <v>486</v>
      </c>
      <c r="C192" t="s">
        <v>487</v>
      </c>
      <c r="D192" t="s">
        <v>25</v>
      </c>
      <c r="E192" t="s">
        <v>140</v>
      </c>
      <c r="F192" t="s">
        <v>141</v>
      </c>
      <c r="G192" t="s">
        <v>539</v>
      </c>
      <c r="H192">
        <v>25</v>
      </c>
      <c r="I192">
        <v>76</v>
      </c>
      <c r="J192">
        <v>50</v>
      </c>
      <c r="K192">
        <v>76</v>
      </c>
      <c r="L192" t="s">
        <v>505</v>
      </c>
      <c r="M192" t="s">
        <v>7</v>
      </c>
      <c r="N192" t="s">
        <v>47</v>
      </c>
      <c r="O192" t="s">
        <v>108</v>
      </c>
      <c r="P192" s="82">
        <f t="shared" si="4"/>
        <v>0.41422063879999999</v>
      </c>
      <c r="T192" t="s">
        <v>506</v>
      </c>
      <c r="U192" t="s">
        <v>545</v>
      </c>
      <c r="V192" t="s">
        <v>508</v>
      </c>
      <c r="W192" s="82">
        <v>0.42835639999999997</v>
      </c>
      <c r="AG192" t="s">
        <v>7</v>
      </c>
      <c r="AH192">
        <v>0.37</v>
      </c>
      <c r="AI192">
        <v>0.38109999999999999</v>
      </c>
    </row>
    <row r="193" spans="1:35" x14ac:dyDescent="0.35">
      <c r="A193" t="s">
        <v>96</v>
      </c>
      <c r="B193" t="s">
        <v>486</v>
      </c>
      <c r="C193" t="s">
        <v>487</v>
      </c>
      <c r="D193" t="s">
        <v>25</v>
      </c>
      <c r="E193" t="s">
        <v>140</v>
      </c>
      <c r="F193" t="s">
        <v>141</v>
      </c>
      <c r="G193" t="s">
        <v>539</v>
      </c>
      <c r="H193">
        <v>25</v>
      </c>
      <c r="I193">
        <v>76</v>
      </c>
      <c r="J193">
        <v>50</v>
      </c>
      <c r="K193">
        <v>76</v>
      </c>
      <c r="L193" t="s">
        <v>509</v>
      </c>
      <c r="M193" t="s">
        <v>9</v>
      </c>
      <c r="N193" t="s">
        <v>5</v>
      </c>
      <c r="O193" t="s">
        <v>108</v>
      </c>
      <c r="P193" s="82">
        <f t="shared" si="4"/>
        <v>7.8366066800000009E-2</v>
      </c>
      <c r="T193" t="s">
        <v>510</v>
      </c>
      <c r="U193" t="s">
        <v>546</v>
      </c>
      <c r="V193" t="s">
        <v>117</v>
      </c>
      <c r="W193" s="82">
        <v>8.1040400000000012E-2</v>
      </c>
      <c r="AG193" t="s">
        <v>9</v>
      </c>
      <c r="AH193">
        <v>7.0000000000000007E-2</v>
      </c>
      <c r="AI193">
        <v>7.2100000000000011E-2</v>
      </c>
    </row>
    <row r="194" spans="1:35" x14ac:dyDescent="0.35">
      <c r="A194" t="s">
        <v>96</v>
      </c>
      <c r="B194" t="s">
        <v>486</v>
      </c>
      <c r="C194" t="s">
        <v>487</v>
      </c>
      <c r="D194" t="s">
        <v>25</v>
      </c>
      <c r="E194" t="s">
        <v>140</v>
      </c>
      <c r="F194" t="s">
        <v>141</v>
      </c>
      <c r="G194" t="s">
        <v>539</v>
      </c>
      <c r="H194">
        <v>25</v>
      </c>
      <c r="I194">
        <v>76</v>
      </c>
      <c r="J194">
        <v>50</v>
      </c>
      <c r="K194">
        <v>76</v>
      </c>
      <c r="L194" t="s">
        <v>512</v>
      </c>
      <c r="M194" t="s">
        <v>9</v>
      </c>
      <c r="N194" t="s">
        <v>47</v>
      </c>
      <c r="O194" t="s">
        <v>108</v>
      </c>
      <c r="P194" s="82">
        <f t="shared" si="4"/>
        <v>0.41422063879999999</v>
      </c>
      <c r="T194" t="s">
        <v>513</v>
      </c>
      <c r="U194" t="s">
        <v>547</v>
      </c>
      <c r="V194" t="s">
        <v>515</v>
      </c>
      <c r="W194" s="82">
        <v>0.42835639999999997</v>
      </c>
      <c r="AG194" t="s">
        <v>9</v>
      </c>
      <c r="AH194">
        <v>0.37</v>
      </c>
      <c r="AI194">
        <v>0.38109999999999999</v>
      </c>
    </row>
    <row r="195" spans="1:35" x14ac:dyDescent="0.35">
      <c r="A195" t="s">
        <v>96</v>
      </c>
      <c r="B195" t="s">
        <v>486</v>
      </c>
      <c r="C195" t="s">
        <v>487</v>
      </c>
      <c r="D195" t="s">
        <v>25</v>
      </c>
      <c r="E195" t="s">
        <v>140</v>
      </c>
      <c r="F195" t="s">
        <v>141</v>
      </c>
      <c r="G195" t="s">
        <v>539</v>
      </c>
      <c r="H195">
        <v>25</v>
      </c>
      <c r="I195">
        <v>76</v>
      </c>
      <c r="J195">
        <v>50</v>
      </c>
      <c r="K195">
        <v>76</v>
      </c>
      <c r="L195" t="s">
        <v>516</v>
      </c>
      <c r="M195" s="81" t="s">
        <v>118</v>
      </c>
      <c r="N195" t="s">
        <v>298</v>
      </c>
      <c r="O195" t="s">
        <v>103</v>
      </c>
      <c r="P195" s="82">
        <f t="shared" si="4"/>
        <v>1487.8357539599999</v>
      </c>
      <c r="Q195" t="s">
        <v>548</v>
      </c>
      <c r="R195">
        <v>44101705</v>
      </c>
      <c r="T195" t="s">
        <v>518</v>
      </c>
      <c r="U195" t="s">
        <v>549</v>
      </c>
      <c r="V195" t="s">
        <v>302</v>
      </c>
      <c r="W195" s="82">
        <v>1538.60988</v>
      </c>
      <c r="AG195" s="81" t="s">
        <v>118</v>
      </c>
      <c r="AH195">
        <v>1329</v>
      </c>
      <c r="AI195">
        <v>1368.87</v>
      </c>
    </row>
    <row r="196" spans="1:35" x14ac:dyDescent="0.35">
      <c r="A196" t="s">
        <v>96</v>
      </c>
      <c r="B196" t="s">
        <v>486</v>
      </c>
      <c r="C196" t="s">
        <v>487</v>
      </c>
      <c r="D196" t="s">
        <v>25</v>
      </c>
      <c r="E196" t="s">
        <v>140</v>
      </c>
      <c r="F196" t="s">
        <v>141</v>
      </c>
      <c r="G196" t="s">
        <v>539</v>
      </c>
      <c r="H196">
        <v>25</v>
      </c>
      <c r="I196">
        <v>76</v>
      </c>
      <c r="J196">
        <v>50</v>
      </c>
      <c r="K196">
        <v>76</v>
      </c>
      <c r="L196" t="s">
        <v>520</v>
      </c>
      <c r="M196" s="81" t="s">
        <v>118</v>
      </c>
      <c r="N196" t="s">
        <v>15</v>
      </c>
      <c r="O196" t="s">
        <v>103</v>
      </c>
      <c r="P196" s="82">
        <f t="shared" si="4"/>
        <v>2133.7960474400002</v>
      </c>
      <c r="Q196" t="s">
        <v>550</v>
      </c>
      <c r="R196">
        <v>44103103</v>
      </c>
      <c r="T196" t="s">
        <v>522</v>
      </c>
      <c r="U196" t="s">
        <v>551</v>
      </c>
      <c r="V196" t="s">
        <v>126</v>
      </c>
      <c r="W196" s="82">
        <v>2206.6143200000001</v>
      </c>
      <c r="AG196" s="81" t="s">
        <v>118</v>
      </c>
      <c r="AH196">
        <v>1906</v>
      </c>
      <c r="AI196">
        <v>1963.18</v>
      </c>
    </row>
    <row r="197" spans="1:35" x14ac:dyDescent="0.35">
      <c r="A197" t="s">
        <v>1879</v>
      </c>
      <c r="B197" t="s">
        <v>552</v>
      </c>
      <c r="C197" t="s">
        <v>553</v>
      </c>
      <c r="D197" t="s">
        <v>23</v>
      </c>
      <c r="E197" t="s">
        <v>99</v>
      </c>
      <c r="F197" t="s">
        <v>233</v>
      </c>
      <c r="G197" t="s">
        <v>1913</v>
      </c>
      <c r="H197">
        <v>35</v>
      </c>
      <c r="I197">
        <v>1.4999999999999999E-2</v>
      </c>
      <c r="J197">
        <v>51</v>
      </c>
      <c r="K197">
        <v>0</v>
      </c>
      <c r="L197" t="s">
        <v>554</v>
      </c>
      <c r="M197" s="81" t="s">
        <v>555</v>
      </c>
      <c r="O197" t="s">
        <v>103</v>
      </c>
      <c r="P197" s="82">
        <f t="shared" si="4"/>
        <v>5673.7032363199996</v>
      </c>
      <c r="Q197" t="s">
        <v>1914</v>
      </c>
      <c r="R197">
        <v>44101503</v>
      </c>
      <c r="T197" t="s">
        <v>556</v>
      </c>
      <c r="U197" t="s">
        <v>557</v>
      </c>
      <c r="V197" t="s">
        <v>558</v>
      </c>
      <c r="W197" s="82">
        <v>5867.3249599999999</v>
      </c>
      <c r="AG197" s="81" t="s">
        <v>555</v>
      </c>
      <c r="AH197">
        <v>5068</v>
      </c>
      <c r="AI197">
        <v>5220.04</v>
      </c>
    </row>
    <row r="198" spans="1:35" x14ac:dyDescent="0.35">
      <c r="A198" t="s">
        <v>1879</v>
      </c>
      <c r="B198" t="s">
        <v>552</v>
      </c>
      <c r="C198" t="s">
        <v>553</v>
      </c>
      <c r="D198" t="s">
        <v>23</v>
      </c>
      <c r="E198" t="s">
        <v>99</v>
      </c>
      <c r="F198" t="s">
        <v>233</v>
      </c>
      <c r="G198" t="s">
        <v>1913</v>
      </c>
      <c r="H198">
        <v>35</v>
      </c>
      <c r="I198">
        <v>1.4999999999999999E-2</v>
      </c>
      <c r="J198">
        <v>49.4</v>
      </c>
      <c r="K198">
        <v>0</v>
      </c>
      <c r="L198" t="s">
        <v>559</v>
      </c>
      <c r="M198" t="s">
        <v>6</v>
      </c>
      <c r="N198" t="s">
        <v>560</v>
      </c>
      <c r="O198" t="s">
        <v>108</v>
      </c>
      <c r="P198" s="82">
        <f t="shared" si="4"/>
        <v>0.14441746596000002</v>
      </c>
      <c r="T198" t="s">
        <v>561</v>
      </c>
      <c r="U198" t="s">
        <v>562</v>
      </c>
      <c r="V198" t="s">
        <v>563</v>
      </c>
      <c r="W198" s="82">
        <v>0.14934588000000001</v>
      </c>
      <c r="AG198" t="s">
        <v>6</v>
      </c>
      <c r="AH198">
        <v>0.129</v>
      </c>
      <c r="AI198">
        <v>0.13287000000000002</v>
      </c>
    </row>
    <row r="199" spans="1:35" x14ac:dyDescent="0.35">
      <c r="A199" t="s">
        <v>1879</v>
      </c>
      <c r="B199" t="s">
        <v>552</v>
      </c>
      <c r="C199" t="s">
        <v>553</v>
      </c>
      <c r="D199" t="s">
        <v>23</v>
      </c>
      <c r="E199" t="s">
        <v>99</v>
      </c>
      <c r="F199" t="s">
        <v>233</v>
      </c>
      <c r="G199" t="s">
        <v>1913</v>
      </c>
      <c r="H199">
        <v>35</v>
      </c>
      <c r="I199">
        <v>1.4999999999999999E-2</v>
      </c>
      <c r="J199">
        <v>49.4</v>
      </c>
      <c r="K199">
        <v>0</v>
      </c>
      <c r="L199" t="s">
        <v>564</v>
      </c>
      <c r="M199" t="s">
        <v>6</v>
      </c>
      <c r="N199" t="s">
        <v>565</v>
      </c>
      <c r="O199" t="s">
        <v>108</v>
      </c>
      <c r="P199" s="82">
        <f t="shared" si="4"/>
        <v>0.57766986384000008</v>
      </c>
      <c r="T199" t="s">
        <v>566</v>
      </c>
      <c r="U199" t="s">
        <v>567</v>
      </c>
      <c r="V199" t="s">
        <v>568</v>
      </c>
      <c r="W199" s="82">
        <v>0.59738352000000006</v>
      </c>
      <c r="AG199" t="s">
        <v>6</v>
      </c>
      <c r="AH199">
        <v>0.51600000000000001</v>
      </c>
      <c r="AI199">
        <v>0.53148000000000006</v>
      </c>
    </row>
    <row r="200" spans="1:35" x14ac:dyDescent="0.35">
      <c r="A200" t="s">
        <v>1879</v>
      </c>
      <c r="B200" t="s">
        <v>552</v>
      </c>
      <c r="C200" t="s">
        <v>553</v>
      </c>
      <c r="D200" t="s">
        <v>23</v>
      </c>
      <c r="E200" t="s">
        <v>99</v>
      </c>
      <c r="F200" t="s">
        <v>233</v>
      </c>
      <c r="G200" t="s">
        <v>1913</v>
      </c>
      <c r="H200">
        <v>35</v>
      </c>
      <c r="I200">
        <v>1.4999999999999999E-2</v>
      </c>
      <c r="J200">
        <v>49.4</v>
      </c>
      <c r="K200">
        <v>0</v>
      </c>
      <c r="L200" t="s">
        <v>569</v>
      </c>
      <c r="M200" t="s">
        <v>7</v>
      </c>
      <c r="N200" t="s">
        <v>560</v>
      </c>
      <c r="O200" t="s">
        <v>108</v>
      </c>
      <c r="P200" s="82">
        <f t="shared" si="4"/>
        <v>0.14441746596000002</v>
      </c>
      <c r="T200" t="s">
        <v>570</v>
      </c>
      <c r="U200" t="s">
        <v>571</v>
      </c>
      <c r="V200" t="s">
        <v>572</v>
      </c>
      <c r="W200" s="82">
        <v>0.14934588000000001</v>
      </c>
      <c r="AG200" t="s">
        <v>7</v>
      </c>
      <c r="AH200">
        <v>0.129</v>
      </c>
      <c r="AI200">
        <v>0.13287000000000002</v>
      </c>
    </row>
    <row r="201" spans="1:35" x14ac:dyDescent="0.35">
      <c r="A201" t="s">
        <v>1879</v>
      </c>
      <c r="B201" t="s">
        <v>552</v>
      </c>
      <c r="C201" t="s">
        <v>553</v>
      </c>
      <c r="D201" t="s">
        <v>23</v>
      </c>
      <c r="E201" t="s">
        <v>99</v>
      </c>
      <c r="F201" t="s">
        <v>233</v>
      </c>
      <c r="G201" t="s">
        <v>1913</v>
      </c>
      <c r="H201">
        <v>35</v>
      </c>
      <c r="I201">
        <v>1.4999999999999999E-2</v>
      </c>
      <c r="J201">
        <v>49.4</v>
      </c>
      <c r="K201">
        <v>0</v>
      </c>
      <c r="L201" t="s">
        <v>573</v>
      </c>
      <c r="M201" t="s">
        <v>7</v>
      </c>
      <c r="N201" t="s">
        <v>565</v>
      </c>
      <c r="O201" t="s">
        <v>108</v>
      </c>
      <c r="P201" s="82">
        <f t="shared" si="4"/>
        <v>0.57766986384000008</v>
      </c>
      <c r="T201" t="s">
        <v>574</v>
      </c>
      <c r="U201" t="s">
        <v>575</v>
      </c>
      <c r="V201" t="s">
        <v>576</v>
      </c>
      <c r="W201" s="82">
        <v>0.59738352000000006</v>
      </c>
      <c r="AG201" t="s">
        <v>7</v>
      </c>
      <c r="AH201">
        <v>0.51600000000000001</v>
      </c>
      <c r="AI201">
        <v>0.53148000000000006</v>
      </c>
    </row>
    <row r="202" spans="1:35" x14ac:dyDescent="0.35">
      <c r="A202" t="s">
        <v>1879</v>
      </c>
      <c r="B202" t="s">
        <v>552</v>
      </c>
      <c r="C202" t="s">
        <v>553</v>
      </c>
      <c r="D202" t="s">
        <v>23</v>
      </c>
      <c r="E202" t="s">
        <v>99</v>
      </c>
      <c r="F202" t="s">
        <v>233</v>
      </c>
      <c r="G202" t="s">
        <v>1913</v>
      </c>
      <c r="H202">
        <v>35</v>
      </c>
      <c r="I202">
        <v>1.4999999999999999E-2</v>
      </c>
      <c r="J202">
        <v>49.4</v>
      </c>
      <c r="K202">
        <v>0</v>
      </c>
      <c r="L202" t="s">
        <v>577</v>
      </c>
      <c r="M202" t="s">
        <v>9</v>
      </c>
      <c r="N202" t="s">
        <v>560</v>
      </c>
      <c r="O202" t="s">
        <v>108</v>
      </c>
      <c r="P202" s="82">
        <f t="shared" si="4"/>
        <v>0.14441746596000002</v>
      </c>
      <c r="T202" t="s">
        <v>578</v>
      </c>
      <c r="U202" t="s">
        <v>579</v>
      </c>
      <c r="V202" t="s">
        <v>580</v>
      </c>
      <c r="W202" s="82">
        <v>0.14934588000000001</v>
      </c>
      <c r="AG202" t="s">
        <v>9</v>
      </c>
      <c r="AH202">
        <v>0.129</v>
      </c>
      <c r="AI202">
        <v>0.13287000000000002</v>
      </c>
    </row>
    <row r="203" spans="1:35" x14ac:dyDescent="0.35">
      <c r="A203" t="s">
        <v>1879</v>
      </c>
      <c r="B203" t="s">
        <v>552</v>
      </c>
      <c r="C203" t="s">
        <v>553</v>
      </c>
      <c r="D203" t="s">
        <v>23</v>
      </c>
      <c r="E203" t="s">
        <v>99</v>
      </c>
      <c r="F203" t="s">
        <v>233</v>
      </c>
      <c r="G203" t="s">
        <v>1913</v>
      </c>
      <c r="H203">
        <v>35</v>
      </c>
      <c r="I203">
        <v>1.4999999999999999E-2</v>
      </c>
      <c r="J203">
        <v>49.4</v>
      </c>
      <c r="K203">
        <v>0</v>
      </c>
      <c r="L203" t="s">
        <v>581</v>
      </c>
      <c r="M203" t="s">
        <v>9</v>
      </c>
      <c r="N203" t="s">
        <v>565</v>
      </c>
      <c r="O203" t="s">
        <v>108</v>
      </c>
      <c r="P203" s="82">
        <f t="shared" si="4"/>
        <v>0.57766986384000008</v>
      </c>
      <c r="T203" t="s">
        <v>582</v>
      </c>
      <c r="U203" t="s">
        <v>583</v>
      </c>
      <c r="V203" t="s">
        <v>584</v>
      </c>
      <c r="W203" s="82">
        <v>0.59738352000000006</v>
      </c>
      <c r="AG203" t="s">
        <v>9</v>
      </c>
      <c r="AH203">
        <v>0.51600000000000001</v>
      </c>
      <c r="AI203">
        <v>0.53148000000000006</v>
      </c>
    </row>
    <row r="204" spans="1:35" x14ac:dyDescent="0.35">
      <c r="A204" t="s">
        <v>1879</v>
      </c>
      <c r="B204" t="s">
        <v>552</v>
      </c>
      <c r="C204" t="s">
        <v>553</v>
      </c>
      <c r="D204" t="s">
        <v>23</v>
      </c>
      <c r="E204" t="s">
        <v>99</v>
      </c>
      <c r="F204" t="s">
        <v>233</v>
      </c>
      <c r="G204" t="s">
        <v>1913</v>
      </c>
      <c r="H204">
        <v>35</v>
      </c>
      <c r="I204">
        <v>1.4999999999999999E-2</v>
      </c>
      <c r="J204">
        <v>49.4</v>
      </c>
      <c r="K204">
        <v>0</v>
      </c>
      <c r="L204" t="s">
        <v>585</v>
      </c>
      <c r="M204" t="s">
        <v>170</v>
      </c>
      <c r="N204" t="s">
        <v>55</v>
      </c>
      <c r="O204" t="s">
        <v>171</v>
      </c>
      <c r="P204" s="82">
        <f t="shared" ref="P204:P267" si="5">(W204*$P$7)+W204</f>
        <v>839.63643000000002</v>
      </c>
      <c r="Q204" t="s">
        <v>172</v>
      </c>
      <c r="R204">
        <v>43233410</v>
      </c>
      <c r="T204" t="s">
        <v>586</v>
      </c>
      <c r="U204" t="s">
        <v>587</v>
      </c>
      <c r="V204" t="s">
        <v>175</v>
      </c>
      <c r="W204" s="82">
        <v>868.29</v>
      </c>
      <c r="AG204" t="s">
        <v>170</v>
      </c>
      <c r="AH204">
        <v>750</v>
      </c>
      <c r="AI204">
        <v>772.5</v>
      </c>
    </row>
    <row r="205" spans="1:35" x14ac:dyDescent="0.35">
      <c r="A205" t="s">
        <v>1879</v>
      </c>
      <c r="B205" t="s">
        <v>552</v>
      </c>
      <c r="C205" t="s">
        <v>553</v>
      </c>
      <c r="D205" t="s">
        <v>23</v>
      </c>
      <c r="E205" t="s">
        <v>99</v>
      </c>
      <c r="F205" t="s">
        <v>233</v>
      </c>
      <c r="G205" t="s">
        <v>1913</v>
      </c>
      <c r="H205">
        <v>35</v>
      </c>
      <c r="I205">
        <v>1.4999999999999999E-2</v>
      </c>
      <c r="J205">
        <v>49.4</v>
      </c>
      <c r="K205">
        <v>0</v>
      </c>
      <c r="L205" t="s">
        <v>588</v>
      </c>
      <c r="M205" t="s">
        <v>170</v>
      </c>
      <c r="N205" t="s">
        <v>57</v>
      </c>
      <c r="O205" t="s">
        <v>171</v>
      </c>
      <c r="P205" s="82">
        <f t="shared" si="5"/>
        <v>0</v>
      </c>
      <c r="Q205" t="s">
        <v>177</v>
      </c>
      <c r="R205">
        <v>43233410</v>
      </c>
      <c r="T205" t="s">
        <v>589</v>
      </c>
      <c r="U205" t="s">
        <v>590</v>
      </c>
      <c r="V205" t="s">
        <v>180</v>
      </c>
      <c r="W205" s="82">
        <v>0</v>
      </c>
      <c r="AG205" t="s">
        <v>170</v>
      </c>
      <c r="AH205">
        <v>0</v>
      </c>
      <c r="AI205">
        <v>0</v>
      </c>
    </row>
    <row r="206" spans="1:35" x14ac:dyDescent="0.35">
      <c r="A206" t="s">
        <v>1879</v>
      </c>
      <c r="B206" t="s">
        <v>552</v>
      </c>
      <c r="C206" t="s">
        <v>553</v>
      </c>
      <c r="D206" t="s">
        <v>23</v>
      </c>
      <c r="E206" t="s">
        <v>99</v>
      </c>
      <c r="F206" t="s">
        <v>233</v>
      </c>
      <c r="G206" t="s">
        <v>1913</v>
      </c>
      <c r="H206">
        <v>35</v>
      </c>
      <c r="I206">
        <v>1.4999999999999999E-2</v>
      </c>
      <c r="J206">
        <v>49.4</v>
      </c>
      <c r="K206">
        <v>0</v>
      </c>
      <c r="L206" t="s">
        <v>591</v>
      </c>
      <c r="M206" t="s">
        <v>170</v>
      </c>
      <c r="N206" t="s">
        <v>59</v>
      </c>
      <c r="O206" t="s">
        <v>171</v>
      </c>
      <c r="P206" s="82">
        <f t="shared" si="5"/>
        <v>0</v>
      </c>
      <c r="Q206" t="s">
        <v>182</v>
      </c>
      <c r="R206">
        <v>43233410</v>
      </c>
      <c r="T206" t="s">
        <v>592</v>
      </c>
      <c r="U206" t="s">
        <v>593</v>
      </c>
      <c r="V206" t="s">
        <v>185</v>
      </c>
      <c r="W206" s="82">
        <v>0</v>
      </c>
      <c r="AG206" t="s">
        <v>170</v>
      </c>
      <c r="AH206">
        <v>0</v>
      </c>
      <c r="AI206">
        <v>0</v>
      </c>
    </row>
    <row r="207" spans="1:35" x14ac:dyDescent="0.35">
      <c r="A207" t="s">
        <v>1879</v>
      </c>
      <c r="B207" t="s">
        <v>552</v>
      </c>
      <c r="C207" t="s">
        <v>553</v>
      </c>
      <c r="D207" t="s">
        <v>23</v>
      </c>
      <c r="E207" t="s">
        <v>99</v>
      </c>
      <c r="F207" t="s">
        <v>233</v>
      </c>
      <c r="G207" t="s">
        <v>1913</v>
      </c>
      <c r="H207">
        <v>35</v>
      </c>
      <c r="I207">
        <v>1.4999999999999999E-2</v>
      </c>
      <c r="J207">
        <v>49.4</v>
      </c>
      <c r="K207">
        <v>0</v>
      </c>
      <c r="L207" t="s">
        <v>594</v>
      </c>
      <c r="M207" s="81" t="s">
        <v>118</v>
      </c>
      <c r="N207" t="s">
        <v>298</v>
      </c>
      <c r="O207" t="s">
        <v>103</v>
      </c>
      <c r="P207" s="82">
        <f t="shared" si="5"/>
        <v>1354.6134403999999</v>
      </c>
      <c r="Q207" t="s">
        <v>595</v>
      </c>
      <c r="R207">
        <v>44101503</v>
      </c>
      <c r="T207" t="s">
        <v>596</v>
      </c>
      <c r="U207" t="s">
        <v>597</v>
      </c>
      <c r="V207" t="s">
        <v>302</v>
      </c>
      <c r="W207" s="82">
        <v>1400.8411999999998</v>
      </c>
      <c r="AG207" s="81" t="s">
        <v>118</v>
      </c>
      <c r="AH207">
        <v>1210</v>
      </c>
      <c r="AI207">
        <v>1246.3</v>
      </c>
    </row>
    <row r="208" spans="1:35" x14ac:dyDescent="0.35">
      <c r="A208" t="s">
        <v>1879</v>
      </c>
      <c r="B208" t="s">
        <v>552</v>
      </c>
      <c r="C208" t="s">
        <v>553</v>
      </c>
      <c r="D208" t="s">
        <v>23</v>
      </c>
      <c r="E208" t="s">
        <v>99</v>
      </c>
      <c r="F208" t="s">
        <v>233</v>
      </c>
      <c r="G208" t="s">
        <v>1913</v>
      </c>
      <c r="H208">
        <v>35</v>
      </c>
      <c r="I208">
        <v>1.4999999999999999E-2</v>
      </c>
      <c r="J208">
        <v>49.4</v>
      </c>
      <c r="K208">
        <v>0</v>
      </c>
      <c r="L208" t="s">
        <v>598</v>
      </c>
      <c r="M208" s="81" t="s">
        <v>118</v>
      </c>
      <c r="N208" t="s">
        <v>190</v>
      </c>
      <c r="O208" t="s">
        <v>103</v>
      </c>
      <c r="P208" s="82">
        <f t="shared" si="5"/>
        <v>1079.21269136</v>
      </c>
      <c r="Q208" t="s">
        <v>599</v>
      </c>
      <c r="R208">
        <v>44101503</v>
      </c>
      <c r="T208" t="s">
        <v>600</v>
      </c>
      <c r="U208" t="s">
        <v>601</v>
      </c>
      <c r="V208" t="s">
        <v>194</v>
      </c>
      <c r="W208" s="82">
        <v>1116.0420799999999</v>
      </c>
      <c r="AG208" s="81" t="s">
        <v>118</v>
      </c>
      <c r="AH208">
        <v>964</v>
      </c>
      <c r="AI208">
        <v>992.92</v>
      </c>
    </row>
    <row r="209" spans="1:35" x14ac:dyDescent="0.35">
      <c r="A209" t="s">
        <v>1879</v>
      </c>
      <c r="B209" t="s">
        <v>552</v>
      </c>
      <c r="C209" t="s">
        <v>553</v>
      </c>
      <c r="D209" t="s">
        <v>23</v>
      </c>
      <c r="E209" t="s">
        <v>99</v>
      </c>
      <c r="F209" t="s">
        <v>233</v>
      </c>
      <c r="G209" t="s">
        <v>1913</v>
      </c>
      <c r="H209">
        <v>35</v>
      </c>
      <c r="I209">
        <v>1.4999999999999999E-2</v>
      </c>
      <c r="J209">
        <v>49.4</v>
      </c>
      <c r="K209">
        <v>0</v>
      </c>
      <c r="L209" t="s">
        <v>602</v>
      </c>
      <c r="M209" s="81" t="s">
        <v>118</v>
      </c>
      <c r="N209" t="s">
        <v>15</v>
      </c>
      <c r="O209" t="s">
        <v>103</v>
      </c>
      <c r="P209" s="82">
        <f t="shared" si="5"/>
        <v>3656.3367738399998</v>
      </c>
      <c r="Q209" t="s">
        <v>603</v>
      </c>
      <c r="R209">
        <v>44103103</v>
      </c>
      <c r="T209" t="s">
        <v>604</v>
      </c>
      <c r="U209" t="s">
        <v>605</v>
      </c>
      <c r="V209" t="s">
        <v>126</v>
      </c>
      <c r="W209" s="82">
        <v>3781.1135199999999</v>
      </c>
      <c r="AG209" s="81" t="s">
        <v>118</v>
      </c>
      <c r="AH209">
        <v>3266</v>
      </c>
      <c r="AI209">
        <v>3363.98</v>
      </c>
    </row>
    <row r="210" spans="1:35" x14ac:dyDescent="0.35">
      <c r="A210" t="s">
        <v>1879</v>
      </c>
      <c r="B210" t="s">
        <v>552</v>
      </c>
      <c r="C210" t="s">
        <v>553</v>
      </c>
      <c r="D210" t="s">
        <v>24</v>
      </c>
      <c r="E210" t="s">
        <v>127</v>
      </c>
      <c r="F210" t="s">
        <v>128</v>
      </c>
      <c r="G210" t="s">
        <v>606</v>
      </c>
      <c r="H210">
        <v>33</v>
      </c>
      <c r="I210" t="s">
        <v>526</v>
      </c>
      <c r="J210">
        <v>71</v>
      </c>
      <c r="K210" t="s">
        <v>526</v>
      </c>
      <c r="L210" t="s">
        <v>554</v>
      </c>
      <c r="M210" s="81" t="s">
        <v>555</v>
      </c>
      <c r="O210" t="s">
        <v>103</v>
      </c>
      <c r="P210" s="82">
        <f t="shared" si="5"/>
        <v>12165.77211308</v>
      </c>
      <c r="Q210" t="s">
        <v>607</v>
      </c>
      <c r="R210">
        <v>44101503</v>
      </c>
      <c r="T210" t="s">
        <v>556</v>
      </c>
      <c r="U210" t="s">
        <v>608</v>
      </c>
      <c r="V210" t="s">
        <v>558</v>
      </c>
      <c r="W210" s="82">
        <v>12580.943240000001</v>
      </c>
      <c r="AG210" s="81" t="s">
        <v>555</v>
      </c>
      <c r="AH210">
        <v>10867</v>
      </c>
      <c r="AI210">
        <v>11193.01</v>
      </c>
    </row>
    <row r="211" spans="1:35" x14ac:dyDescent="0.35">
      <c r="A211" t="s">
        <v>1879</v>
      </c>
      <c r="B211" t="s">
        <v>552</v>
      </c>
      <c r="C211" t="s">
        <v>553</v>
      </c>
      <c r="D211" t="s">
        <v>24</v>
      </c>
      <c r="E211" t="s">
        <v>127</v>
      </c>
      <c r="F211" t="s">
        <v>128</v>
      </c>
      <c r="G211" t="s">
        <v>606</v>
      </c>
      <c r="H211">
        <v>33</v>
      </c>
      <c r="I211" t="s">
        <v>526</v>
      </c>
      <c r="J211">
        <v>71</v>
      </c>
      <c r="K211" t="s">
        <v>526</v>
      </c>
      <c r="L211" t="s">
        <v>559</v>
      </c>
      <c r="M211" t="s">
        <v>6</v>
      </c>
      <c r="N211" t="s">
        <v>560</v>
      </c>
      <c r="O211" t="s">
        <v>108</v>
      </c>
      <c r="P211" s="82">
        <f t="shared" si="5"/>
        <v>7.8366066800000009E-2</v>
      </c>
      <c r="T211" t="s">
        <v>561</v>
      </c>
      <c r="U211" t="s">
        <v>609</v>
      </c>
      <c r="V211" t="s">
        <v>563</v>
      </c>
      <c r="W211" s="82">
        <v>8.1040400000000012E-2</v>
      </c>
      <c r="AG211" t="s">
        <v>6</v>
      </c>
      <c r="AH211">
        <v>7.0000000000000007E-2</v>
      </c>
      <c r="AI211">
        <v>7.2100000000000011E-2</v>
      </c>
    </row>
    <row r="212" spans="1:35" x14ac:dyDescent="0.35">
      <c r="A212" t="s">
        <v>1879</v>
      </c>
      <c r="B212" t="s">
        <v>552</v>
      </c>
      <c r="C212" t="s">
        <v>553</v>
      </c>
      <c r="D212" t="s">
        <v>24</v>
      </c>
      <c r="E212" t="s">
        <v>127</v>
      </c>
      <c r="F212" t="s">
        <v>128</v>
      </c>
      <c r="G212" t="s">
        <v>606</v>
      </c>
      <c r="H212">
        <v>33</v>
      </c>
      <c r="I212" t="s">
        <v>526</v>
      </c>
      <c r="J212">
        <v>71</v>
      </c>
      <c r="K212" t="s">
        <v>526</v>
      </c>
      <c r="L212" t="s">
        <v>564</v>
      </c>
      <c r="M212" t="s">
        <v>6</v>
      </c>
      <c r="N212" t="s">
        <v>565</v>
      </c>
      <c r="O212" t="s">
        <v>108</v>
      </c>
      <c r="P212" s="82">
        <f t="shared" si="5"/>
        <v>0.33585457200000002</v>
      </c>
      <c r="T212" t="s">
        <v>566</v>
      </c>
      <c r="U212" t="s">
        <v>610</v>
      </c>
      <c r="V212" t="s">
        <v>568</v>
      </c>
      <c r="W212" s="82">
        <v>0.34731600000000001</v>
      </c>
      <c r="AG212" t="s">
        <v>6</v>
      </c>
      <c r="AH212">
        <v>0.3</v>
      </c>
      <c r="AI212">
        <v>0.309</v>
      </c>
    </row>
    <row r="213" spans="1:35" x14ac:dyDescent="0.35">
      <c r="A213" t="s">
        <v>1879</v>
      </c>
      <c r="B213" t="s">
        <v>552</v>
      </c>
      <c r="C213" t="s">
        <v>553</v>
      </c>
      <c r="D213" t="s">
        <v>24</v>
      </c>
      <c r="E213" t="s">
        <v>127</v>
      </c>
      <c r="F213" t="s">
        <v>128</v>
      </c>
      <c r="G213" t="s">
        <v>606</v>
      </c>
      <c r="H213">
        <v>33</v>
      </c>
      <c r="I213" t="s">
        <v>526</v>
      </c>
      <c r="J213">
        <v>71</v>
      </c>
      <c r="K213" t="s">
        <v>526</v>
      </c>
      <c r="L213" t="s">
        <v>569</v>
      </c>
      <c r="M213" t="s">
        <v>7</v>
      </c>
      <c r="N213" t="s">
        <v>560</v>
      </c>
      <c r="O213" t="s">
        <v>108</v>
      </c>
      <c r="P213" s="82">
        <f t="shared" si="5"/>
        <v>8.95612192E-2</v>
      </c>
      <c r="T213" t="s">
        <v>570</v>
      </c>
      <c r="U213" t="s">
        <v>611</v>
      </c>
      <c r="V213" t="s">
        <v>572</v>
      </c>
      <c r="W213" s="82">
        <v>9.2617599999999994E-2</v>
      </c>
      <c r="AG213" t="s">
        <v>7</v>
      </c>
      <c r="AH213">
        <v>0.08</v>
      </c>
      <c r="AI213">
        <v>8.2400000000000001E-2</v>
      </c>
    </row>
    <row r="214" spans="1:35" x14ac:dyDescent="0.35">
      <c r="A214" t="s">
        <v>1879</v>
      </c>
      <c r="B214" t="s">
        <v>552</v>
      </c>
      <c r="C214" t="s">
        <v>553</v>
      </c>
      <c r="D214" t="s">
        <v>24</v>
      </c>
      <c r="E214" t="s">
        <v>127</v>
      </c>
      <c r="F214" t="s">
        <v>128</v>
      </c>
      <c r="G214" t="s">
        <v>606</v>
      </c>
      <c r="H214">
        <v>33</v>
      </c>
      <c r="I214" t="s">
        <v>526</v>
      </c>
      <c r="J214">
        <v>71</v>
      </c>
      <c r="K214" t="s">
        <v>526</v>
      </c>
      <c r="L214" t="s">
        <v>573</v>
      </c>
      <c r="M214" t="s">
        <v>7</v>
      </c>
      <c r="N214" t="s">
        <v>565</v>
      </c>
      <c r="O214" t="s">
        <v>108</v>
      </c>
      <c r="P214" s="82">
        <f t="shared" si="5"/>
        <v>0.34704972439999998</v>
      </c>
      <c r="T214" t="s">
        <v>574</v>
      </c>
      <c r="U214" t="s">
        <v>612</v>
      </c>
      <c r="V214" t="s">
        <v>576</v>
      </c>
      <c r="W214" s="82">
        <v>0.35889319999999997</v>
      </c>
      <c r="AG214" t="s">
        <v>7</v>
      </c>
      <c r="AH214">
        <v>0.31</v>
      </c>
      <c r="AI214">
        <v>0.31929999999999997</v>
      </c>
    </row>
    <row r="215" spans="1:35" x14ac:dyDescent="0.35">
      <c r="A215" t="s">
        <v>1879</v>
      </c>
      <c r="B215" t="s">
        <v>552</v>
      </c>
      <c r="C215" t="s">
        <v>553</v>
      </c>
      <c r="D215" t="s">
        <v>24</v>
      </c>
      <c r="E215" t="s">
        <v>127</v>
      </c>
      <c r="F215" t="s">
        <v>128</v>
      </c>
      <c r="G215" t="s">
        <v>606</v>
      </c>
      <c r="H215">
        <v>33</v>
      </c>
      <c r="I215" t="s">
        <v>526</v>
      </c>
      <c r="J215">
        <v>71</v>
      </c>
      <c r="K215" t="s">
        <v>526</v>
      </c>
      <c r="L215" t="s">
        <v>577</v>
      </c>
      <c r="M215" t="s">
        <v>9</v>
      </c>
      <c r="N215" t="s">
        <v>560</v>
      </c>
      <c r="O215" t="s">
        <v>108</v>
      </c>
      <c r="P215" s="82">
        <f t="shared" si="5"/>
        <v>0.10075637159999999</v>
      </c>
      <c r="T215" t="s">
        <v>578</v>
      </c>
      <c r="U215" t="s">
        <v>613</v>
      </c>
      <c r="V215" t="s">
        <v>580</v>
      </c>
      <c r="W215" s="82">
        <v>0.10419479999999999</v>
      </c>
      <c r="AG215" t="s">
        <v>9</v>
      </c>
      <c r="AH215">
        <v>0.09</v>
      </c>
      <c r="AI215">
        <v>9.2699999999999991E-2</v>
      </c>
    </row>
    <row r="216" spans="1:35" x14ac:dyDescent="0.35">
      <c r="A216" t="s">
        <v>1879</v>
      </c>
      <c r="B216" t="s">
        <v>552</v>
      </c>
      <c r="C216" t="s">
        <v>553</v>
      </c>
      <c r="D216" t="s">
        <v>24</v>
      </c>
      <c r="E216" t="s">
        <v>127</v>
      </c>
      <c r="F216" t="s">
        <v>128</v>
      </c>
      <c r="G216" t="s">
        <v>606</v>
      </c>
      <c r="H216">
        <v>33</v>
      </c>
      <c r="I216" t="s">
        <v>526</v>
      </c>
      <c r="J216">
        <v>71</v>
      </c>
      <c r="K216" t="s">
        <v>526</v>
      </c>
      <c r="L216" t="s">
        <v>581</v>
      </c>
      <c r="M216" t="s">
        <v>9</v>
      </c>
      <c r="N216" t="s">
        <v>565</v>
      </c>
      <c r="O216" t="s">
        <v>108</v>
      </c>
      <c r="P216" s="82">
        <f t="shared" si="5"/>
        <v>0.3582448768</v>
      </c>
      <c r="T216" t="s">
        <v>582</v>
      </c>
      <c r="U216" t="s">
        <v>614</v>
      </c>
      <c r="V216" t="s">
        <v>584</v>
      </c>
      <c r="W216" s="82">
        <v>0.37047039999999998</v>
      </c>
      <c r="AG216" t="s">
        <v>9</v>
      </c>
      <c r="AH216">
        <v>0.32</v>
      </c>
      <c r="AI216">
        <v>0.3296</v>
      </c>
    </row>
    <row r="217" spans="1:35" x14ac:dyDescent="0.35">
      <c r="A217" t="s">
        <v>1879</v>
      </c>
      <c r="B217" t="s">
        <v>552</v>
      </c>
      <c r="C217" t="s">
        <v>553</v>
      </c>
      <c r="D217" t="s">
        <v>24</v>
      </c>
      <c r="E217" t="s">
        <v>127</v>
      </c>
      <c r="F217" t="s">
        <v>128</v>
      </c>
      <c r="G217" t="s">
        <v>606</v>
      </c>
      <c r="H217">
        <v>33</v>
      </c>
      <c r="I217" t="s">
        <v>526</v>
      </c>
      <c r="J217">
        <v>71</v>
      </c>
      <c r="K217" t="s">
        <v>526</v>
      </c>
      <c r="L217" t="s">
        <v>585</v>
      </c>
      <c r="M217" t="s">
        <v>170</v>
      </c>
      <c r="N217" t="s">
        <v>55</v>
      </c>
      <c r="O217" t="s">
        <v>171</v>
      </c>
      <c r="P217" s="82">
        <f t="shared" si="5"/>
        <v>0</v>
      </c>
      <c r="Q217" t="s">
        <v>206</v>
      </c>
      <c r="R217">
        <v>43233410</v>
      </c>
      <c r="T217" t="s">
        <v>586</v>
      </c>
      <c r="U217" t="s">
        <v>615</v>
      </c>
      <c r="V217" t="s">
        <v>175</v>
      </c>
      <c r="W217" s="82">
        <v>0</v>
      </c>
      <c r="AG217" t="s">
        <v>170</v>
      </c>
      <c r="AH217">
        <v>0</v>
      </c>
      <c r="AI217">
        <v>0</v>
      </c>
    </row>
    <row r="218" spans="1:35" x14ac:dyDescent="0.35">
      <c r="A218" t="s">
        <v>1879</v>
      </c>
      <c r="B218" t="s">
        <v>552</v>
      </c>
      <c r="C218" t="s">
        <v>553</v>
      </c>
      <c r="D218" t="s">
        <v>24</v>
      </c>
      <c r="E218" t="s">
        <v>127</v>
      </c>
      <c r="F218" t="s">
        <v>128</v>
      </c>
      <c r="G218" t="s">
        <v>606</v>
      </c>
      <c r="H218">
        <v>33</v>
      </c>
      <c r="I218" t="s">
        <v>526</v>
      </c>
      <c r="J218">
        <v>71</v>
      </c>
      <c r="K218" t="s">
        <v>526</v>
      </c>
      <c r="L218" t="s">
        <v>588</v>
      </c>
      <c r="M218" t="s">
        <v>170</v>
      </c>
      <c r="N218" t="s">
        <v>57</v>
      </c>
      <c r="O218" t="s">
        <v>171</v>
      </c>
      <c r="P218" s="82">
        <f t="shared" si="5"/>
        <v>0</v>
      </c>
      <c r="Q218" t="s">
        <v>206</v>
      </c>
      <c r="R218">
        <v>43233410</v>
      </c>
      <c r="T218" t="s">
        <v>589</v>
      </c>
      <c r="U218" t="s">
        <v>616</v>
      </c>
      <c r="V218" t="s">
        <v>180</v>
      </c>
      <c r="W218" s="82">
        <v>0</v>
      </c>
      <c r="AG218" t="s">
        <v>170</v>
      </c>
      <c r="AH218">
        <v>0</v>
      </c>
      <c r="AI218">
        <v>0</v>
      </c>
    </row>
    <row r="219" spans="1:35" x14ac:dyDescent="0.35">
      <c r="A219" t="s">
        <v>1879</v>
      </c>
      <c r="B219" t="s">
        <v>552</v>
      </c>
      <c r="C219" t="s">
        <v>553</v>
      </c>
      <c r="D219" t="s">
        <v>24</v>
      </c>
      <c r="E219" t="s">
        <v>127</v>
      </c>
      <c r="F219" t="s">
        <v>128</v>
      </c>
      <c r="G219" t="s">
        <v>606</v>
      </c>
      <c r="H219">
        <v>33</v>
      </c>
      <c r="I219" t="s">
        <v>526</v>
      </c>
      <c r="J219">
        <v>71</v>
      </c>
      <c r="K219" t="s">
        <v>526</v>
      </c>
      <c r="L219" t="s">
        <v>591</v>
      </c>
      <c r="M219" t="s">
        <v>170</v>
      </c>
      <c r="N219" t="s">
        <v>59</v>
      </c>
      <c r="O219" t="s">
        <v>171</v>
      </c>
      <c r="P219" s="82">
        <f t="shared" si="5"/>
        <v>0</v>
      </c>
      <c r="Q219" t="s">
        <v>206</v>
      </c>
      <c r="R219">
        <v>43233410</v>
      </c>
      <c r="T219" t="s">
        <v>592</v>
      </c>
      <c r="U219" t="s">
        <v>617</v>
      </c>
      <c r="V219" t="s">
        <v>185</v>
      </c>
      <c r="W219" s="82">
        <v>0</v>
      </c>
      <c r="AG219" t="s">
        <v>170</v>
      </c>
      <c r="AH219">
        <v>0</v>
      </c>
      <c r="AI219">
        <v>0</v>
      </c>
    </row>
    <row r="220" spans="1:35" x14ac:dyDescent="0.35">
      <c r="A220" t="s">
        <v>1879</v>
      </c>
      <c r="B220" t="s">
        <v>552</v>
      </c>
      <c r="C220" t="s">
        <v>553</v>
      </c>
      <c r="D220" t="s">
        <v>24</v>
      </c>
      <c r="E220" t="s">
        <v>127</v>
      </c>
      <c r="F220" t="s">
        <v>128</v>
      </c>
      <c r="G220" t="s">
        <v>606</v>
      </c>
      <c r="H220">
        <v>33</v>
      </c>
      <c r="I220" t="s">
        <v>526</v>
      </c>
      <c r="J220">
        <v>71</v>
      </c>
      <c r="K220" t="s">
        <v>526</v>
      </c>
      <c r="L220" t="s">
        <v>594</v>
      </c>
      <c r="M220" s="81" t="s">
        <v>118</v>
      </c>
      <c r="N220" t="s">
        <v>298</v>
      </c>
      <c r="O220" t="s">
        <v>103</v>
      </c>
      <c r="P220" s="82">
        <f t="shared" si="5"/>
        <v>2006.1713100799998</v>
      </c>
      <c r="Q220" t="s">
        <v>618</v>
      </c>
      <c r="R220">
        <v>44103116</v>
      </c>
      <c r="T220" t="s">
        <v>596</v>
      </c>
      <c r="U220" t="s">
        <v>619</v>
      </c>
      <c r="V220" t="s">
        <v>302</v>
      </c>
      <c r="W220" s="82">
        <v>2074.6342399999999</v>
      </c>
      <c r="AG220" s="81" t="s">
        <v>118</v>
      </c>
      <c r="AH220">
        <v>1792</v>
      </c>
      <c r="AI220">
        <v>1845.76</v>
      </c>
    </row>
    <row r="221" spans="1:35" x14ac:dyDescent="0.35">
      <c r="A221" t="s">
        <v>1879</v>
      </c>
      <c r="B221" t="s">
        <v>552</v>
      </c>
      <c r="C221" t="s">
        <v>553</v>
      </c>
      <c r="D221" t="s">
        <v>24</v>
      </c>
      <c r="E221" t="s">
        <v>127</v>
      </c>
      <c r="F221" t="s">
        <v>128</v>
      </c>
      <c r="G221" t="s">
        <v>606</v>
      </c>
      <c r="H221">
        <v>33</v>
      </c>
      <c r="I221" t="s">
        <v>526</v>
      </c>
      <c r="J221">
        <v>71</v>
      </c>
      <c r="K221" t="s">
        <v>526</v>
      </c>
      <c r="L221" t="s">
        <v>598</v>
      </c>
      <c r="M221" s="81" t="s">
        <v>118</v>
      </c>
      <c r="N221" t="s">
        <v>190</v>
      </c>
      <c r="O221" t="s">
        <v>103</v>
      </c>
      <c r="P221" s="82">
        <f t="shared" si="5"/>
        <v>752.31424128000003</v>
      </c>
      <c r="Q221" t="s">
        <v>620</v>
      </c>
      <c r="R221">
        <v>44103116</v>
      </c>
      <c r="T221" t="s">
        <v>600</v>
      </c>
      <c r="U221" t="s">
        <v>621</v>
      </c>
      <c r="V221" t="s">
        <v>194</v>
      </c>
      <c r="W221" s="82">
        <v>777.98784000000001</v>
      </c>
      <c r="AG221" s="81" t="s">
        <v>118</v>
      </c>
      <c r="AH221">
        <v>672</v>
      </c>
      <c r="AI221">
        <v>692.16</v>
      </c>
    </row>
    <row r="222" spans="1:35" x14ac:dyDescent="0.35">
      <c r="A222" t="s">
        <v>1879</v>
      </c>
      <c r="B222" t="s">
        <v>552</v>
      </c>
      <c r="C222" t="s">
        <v>553</v>
      </c>
      <c r="D222" t="s">
        <v>24</v>
      </c>
      <c r="E222" t="s">
        <v>127</v>
      </c>
      <c r="F222" t="s">
        <v>128</v>
      </c>
      <c r="G222" t="s">
        <v>606</v>
      </c>
      <c r="H222">
        <v>33</v>
      </c>
      <c r="I222" t="s">
        <v>526</v>
      </c>
      <c r="J222">
        <v>71</v>
      </c>
      <c r="K222" t="s">
        <v>526</v>
      </c>
      <c r="L222" t="s">
        <v>602</v>
      </c>
      <c r="M222" s="81" t="s">
        <v>118</v>
      </c>
      <c r="N222" t="s">
        <v>15</v>
      </c>
      <c r="O222" t="s">
        <v>103</v>
      </c>
      <c r="P222" s="82">
        <f t="shared" si="5"/>
        <v>1650.16546376</v>
      </c>
      <c r="Q222" t="s">
        <v>622</v>
      </c>
      <c r="R222">
        <v>44103103</v>
      </c>
      <c r="T222" t="s">
        <v>604</v>
      </c>
      <c r="U222" t="s">
        <v>623</v>
      </c>
      <c r="V222" t="s">
        <v>126</v>
      </c>
      <c r="W222" s="82">
        <v>1706.47928</v>
      </c>
      <c r="AG222" s="81" t="s">
        <v>118</v>
      </c>
      <c r="AH222">
        <v>1474</v>
      </c>
      <c r="AI222">
        <v>1518.22</v>
      </c>
    </row>
    <row r="223" spans="1:35" x14ac:dyDescent="0.35">
      <c r="A223" t="s">
        <v>1879</v>
      </c>
      <c r="B223" t="s">
        <v>552</v>
      </c>
      <c r="C223" t="s">
        <v>553</v>
      </c>
      <c r="D223" t="s">
        <v>25</v>
      </c>
      <c r="E223" t="s">
        <v>140</v>
      </c>
      <c r="F223" t="s">
        <v>215</v>
      </c>
      <c r="G223" t="s">
        <v>624</v>
      </c>
      <c r="H223">
        <v>53</v>
      </c>
      <c r="I223">
        <v>76</v>
      </c>
      <c r="J223">
        <v>57.4</v>
      </c>
      <c r="K223">
        <v>76</v>
      </c>
      <c r="L223" t="s">
        <v>554</v>
      </c>
      <c r="M223" s="81" t="s">
        <v>555</v>
      </c>
      <c r="O223" t="s">
        <v>103</v>
      </c>
      <c r="P223" s="82">
        <f t="shared" si="5"/>
        <v>20487.128891999997</v>
      </c>
      <c r="Q223" t="s">
        <v>625</v>
      </c>
      <c r="R223">
        <v>44101503</v>
      </c>
      <c r="T223" t="s">
        <v>556</v>
      </c>
      <c r="U223" t="s">
        <v>626</v>
      </c>
      <c r="V223" t="s">
        <v>558</v>
      </c>
      <c r="W223" s="82">
        <v>21186.275999999998</v>
      </c>
      <c r="AG223" s="81" t="s">
        <v>555</v>
      </c>
      <c r="AH223">
        <v>18300</v>
      </c>
      <c r="AI223">
        <v>18849</v>
      </c>
    </row>
    <row r="224" spans="1:35" x14ac:dyDescent="0.35">
      <c r="A224" t="s">
        <v>1879</v>
      </c>
      <c r="B224" t="s">
        <v>552</v>
      </c>
      <c r="C224" t="s">
        <v>553</v>
      </c>
      <c r="D224" t="s">
        <v>25</v>
      </c>
      <c r="E224" t="s">
        <v>140</v>
      </c>
      <c r="F224" t="s">
        <v>215</v>
      </c>
      <c r="G224" t="s">
        <v>624</v>
      </c>
      <c r="H224">
        <v>53</v>
      </c>
      <c r="I224">
        <v>76</v>
      </c>
      <c r="J224">
        <v>57.4</v>
      </c>
      <c r="K224">
        <v>76</v>
      </c>
      <c r="L224" t="s">
        <v>559</v>
      </c>
      <c r="M224" t="s">
        <v>6</v>
      </c>
      <c r="N224" t="s">
        <v>560</v>
      </c>
      <c r="O224" t="s">
        <v>108</v>
      </c>
      <c r="P224" s="82">
        <f t="shared" si="5"/>
        <v>7.8366066800000009E-2</v>
      </c>
      <c r="T224" t="s">
        <v>561</v>
      </c>
      <c r="U224" t="s">
        <v>627</v>
      </c>
      <c r="V224" t="s">
        <v>563</v>
      </c>
      <c r="W224" s="82">
        <v>8.1040400000000012E-2</v>
      </c>
      <c r="AG224" t="s">
        <v>6</v>
      </c>
      <c r="AH224">
        <v>7.0000000000000007E-2</v>
      </c>
      <c r="AI224">
        <v>7.2100000000000011E-2</v>
      </c>
    </row>
    <row r="225" spans="1:35" x14ac:dyDescent="0.35">
      <c r="A225" t="s">
        <v>1879</v>
      </c>
      <c r="B225" t="s">
        <v>552</v>
      </c>
      <c r="C225" t="s">
        <v>553</v>
      </c>
      <c r="D225" t="s">
        <v>25</v>
      </c>
      <c r="E225" t="s">
        <v>140</v>
      </c>
      <c r="F225" t="s">
        <v>215</v>
      </c>
      <c r="G225" t="s">
        <v>624</v>
      </c>
      <c r="H225">
        <v>53</v>
      </c>
      <c r="I225">
        <v>76</v>
      </c>
      <c r="J225">
        <v>57.4</v>
      </c>
      <c r="K225">
        <v>76</v>
      </c>
      <c r="L225" t="s">
        <v>564</v>
      </c>
      <c r="M225" t="s">
        <v>6</v>
      </c>
      <c r="N225" t="s">
        <v>565</v>
      </c>
      <c r="O225" t="s">
        <v>108</v>
      </c>
      <c r="P225" s="82">
        <f t="shared" si="5"/>
        <v>0.41422063879999999</v>
      </c>
      <c r="T225" t="s">
        <v>566</v>
      </c>
      <c r="U225" t="s">
        <v>628</v>
      </c>
      <c r="V225" t="s">
        <v>568</v>
      </c>
      <c r="W225" s="82">
        <v>0.42835639999999997</v>
      </c>
      <c r="AG225" t="s">
        <v>6</v>
      </c>
      <c r="AH225">
        <v>0.37</v>
      </c>
      <c r="AI225">
        <v>0.38109999999999999</v>
      </c>
    </row>
    <row r="226" spans="1:35" x14ac:dyDescent="0.35">
      <c r="A226" t="s">
        <v>1879</v>
      </c>
      <c r="B226" t="s">
        <v>552</v>
      </c>
      <c r="C226" t="s">
        <v>553</v>
      </c>
      <c r="D226" t="s">
        <v>25</v>
      </c>
      <c r="E226" t="s">
        <v>140</v>
      </c>
      <c r="F226" t="s">
        <v>215</v>
      </c>
      <c r="G226" t="s">
        <v>624</v>
      </c>
      <c r="H226">
        <v>53</v>
      </c>
      <c r="I226">
        <v>76</v>
      </c>
      <c r="J226">
        <v>57.4</v>
      </c>
      <c r="K226">
        <v>76</v>
      </c>
      <c r="L226" t="s">
        <v>569</v>
      </c>
      <c r="M226" t="s">
        <v>7</v>
      </c>
      <c r="N226" t="s">
        <v>560</v>
      </c>
      <c r="O226" t="s">
        <v>108</v>
      </c>
      <c r="P226" s="82">
        <f t="shared" si="5"/>
        <v>7.8366066800000009E-2</v>
      </c>
      <c r="T226" t="s">
        <v>570</v>
      </c>
      <c r="U226" t="s">
        <v>629</v>
      </c>
      <c r="V226" t="s">
        <v>572</v>
      </c>
      <c r="W226" s="82">
        <v>8.1040400000000012E-2</v>
      </c>
      <c r="AG226" t="s">
        <v>7</v>
      </c>
      <c r="AH226">
        <v>7.0000000000000007E-2</v>
      </c>
      <c r="AI226">
        <v>7.2100000000000011E-2</v>
      </c>
    </row>
    <row r="227" spans="1:35" x14ac:dyDescent="0.35">
      <c r="A227" t="s">
        <v>1879</v>
      </c>
      <c r="B227" t="s">
        <v>552</v>
      </c>
      <c r="C227" t="s">
        <v>553</v>
      </c>
      <c r="D227" t="s">
        <v>25</v>
      </c>
      <c r="E227" t="s">
        <v>140</v>
      </c>
      <c r="F227" t="s">
        <v>215</v>
      </c>
      <c r="G227" t="s">
        <v>624</v>
      </c>
      <c r="H227">
        <v>53</v>
      </c>
      <c r="I227">
        <v>76</v>
      </c>
      <c r="J227">
        <v>57.4</v>
      </c>
      <c r="K227">
        <v>76</v>
      </c>
      <c r="L227" t="s">
        <v>573</v>
      </c>
      <c r="M227" t="s">
        <v>7</v>
      </c>
      <c r="N227" t="s">
        <v>565</v>
      </c>
      <c r="O227" t="s">
        <v>108</v>
      </c>
      <c r="P227" s="82">
        <f t="shared" si="5"/>
        <v>0.41422063879999999</v>
      </c>
      <c r="T227" t="s">
        <v>574</v>
      </c>
      <c r="U227" t="s">
        <v>630</v>
      </c>
      <c r="V227" t="s">
        <v>576</v>
      </c>
      <c r="W227" s="82">
        <v>0.42835639999999997</v>
      </c>
      <c r="AG227" t="s">
        <v>7</v>
      </c>
      <c r="AH227">
        <v>0.37</v>
      </c>
      <c r="AI227">
        <v>0.38109999999999999</v>
      </c>
    </row>
    <row r="228" spans="1:35" x14ac:dyDescent="0.35">
      <c r="A228" t="s">
        <v>1879</v>
      </c>
      <c r="B228" t="s">
        <v>552</v>
      </c>
      <c r="C228" t="s">
        <v>553</v>
      </c>
      <c r="D228" t="s">
        <v>25</v>
      </c>
      <c r="E228" t="s">
        <v>140</v>
      </c>
      <c r="F228" t="s">
        <v>215</v>
      </c>
      <c r="G228" t="s">
        <v>624</v>
      </c>
      <c r="H228">
        <v>53</v>
      </c>
      <c r="I228">
        <v>76</v>
      </c>
      <c r="J228">
        <v>57.4</v>
      </c>
      <c r="K228">
        <v>76</v>
      </c>
      <c r="L228" t="s">
        <v>577</v>
      </c>
      <c r="M228" t="s">
        <v>9</v>
      </c>
      <c r="N228" t="s">
        <v>560</v>
      </c>
      <c r="O228" t="s">
        <v>108</v>
      </c>
      <c r="P228" s="82">
        <f t="shared" si="5"/>
        <v>7.8366066800000009E-2</v>
      </c>
      <c r="T228" t="s">
        <v>578</v>
      </c>
      <c r="U228" t="s">
        <v>631</v>
      </c>
      <c r="V228" t="s">
        <v>580</v>
      </c>
      <c r="W228" s="82">
        <v>8.1040400000000012E-2</v>
      </c>
      <c r="AG228" t="s">
        <v>9</v>
      </c>
      <c r="AH228">
        <v>7.0000000000000007E-2</v>
      </c>
      <c r="AI228">
        <v>7.2100000000000011E-2</v>
      </c>
    </row>
    <row r="229" spans="1:35" x14ac:dyDescent="0.35">
      <c r="A229" t="s">
        <v>1879</v>
      </c>
      <c r="B229" t="s">
        <v>552</v>
      </c>
      <c r="C229" t="s">
        <v>553</v>
      </c>
      <c r="D229" t="s">
        <v>25</v>
      </c>
      <c r="E229" t="s">
        <v>140</v>
      </c>
      <c r="F229" t="s">
        <v>215</v>
      </c>
      <c r="G229" t="s">
        <v>624</v>
      </c>
      <c r="H229">
        <v>53</v>
      </c>
      <c r="I229">
        <v>76</v>
      </c>
      <c r="J229">
        <v>57.4</v>
      </c>
      <c r="K229">
        <v>76</v>
      </c>
      <c r="L229" t="s">
        <v>581</v>
      </c>
      <c r="M229" t="s">
        <v>9</v>
      </c>
      <c r="N229" t="s">
        <v>565</v>
      </c>
      <c r="O229" t="s">
        <v>108</v>
      </c>
      <c r="P229" s="82">
        <f t="shared" si="5"/>
        <v>0.41422063879999999</v>
      </c>
      <c r="T229" t="s">
        <v>582</v>
      </c>
      <c r="U229" t="s">
        <v>632</v>
      </c>
      <c r="V229" t="s">
        <v>584</v>
      </c>
      <c r="W229" s="82">
        <v>0.42835639999999997</v>
      </c>
      <c r="AG229" t="s">
        <v>9</v>
      </c>
      <c r="AH229">
        <v>0.37</v>
      </c>
      <c r="AI229">
        <v>0.38109999999999999</v>
      </c>
    </row>
    <row r="230" spans="1:35" x14ac:dyDescent="0.35">
      <c r="A230" t="s">
        <v>1879</v>
      </c>
      <c r="B230" t="s">
        <v>552</v>
      </c>
      <c r="C230" t="s">
        <v>553</v>
      </c>
      <c r="D230" t="s">
        <v>25</v>
      </c>
      <c r="E230" t="s">
        <v>140</v>
      </c>
      <c r="F230" t="s">
        <v>215</v>
      </c>
      <c r="G230" t="s">
        <v>624</v>
      </c>
      <c r="H230">
        <v>53</v>
      </c>
      <c r="I230">
        <v>76</v>
      </c>
      <c r="J230">
        <v>57.4</v>
      </c>
      <c r="K230">
        <v>76</v>
      </c>
      <c r="L230" t="s">
        <v>585</v>
      </c>
      <c r="M230" t="s">
        <v>170</v>
      </c>
      <c r="N230" t="s">
        <v>55</v>
      </c>
      <c r="O230" t="s">
        <v>171</v>
      </c>
      <c r="P230" s="82">
        <f t="shared" si="5"/>
        <v>0</v>
      </c>
      <c r="Q230" t="s">
        <v>206</v>
      </c>
      <c r="R230">
        <v>43232111</v>
      </c>
      <c r="T230" t="s">
        <v>586</v>
      </c>
      <c r="U230" t="s">
        <v>633</v>
      </c>
      <c r="V230" t="s">
        <v>175</v>
      </c>
      <c r="W230" s="82">
        <v>0</v>
      </c>
      <c r="AG230" t="s">
        <v>170</v>
      </c>
      <c r="AH230">
        <v>0</v>
      </c>
      <c r="AI230">
        <v>0</v>
      </c>
    </row>
    <row r="231" spans="1:35" x14ac:dyDescent="0.35">
      <c r="A231" t="s">
        <v>1879</v>
      </c>
      <c r="B231" t="s">
        <v>552</v>
      </c>
      <c r="C231" t="s">
        <v>553</v>
      </c>
      <c r="D231" t="s">
        <v>25</v>
      </c>
      <c r="E231" t="s">
        <v>140</v>
      </c>
      <c r="F231" t="s">
        <v>215</v>
      </c>
      <c r="G231" t="s">
        <v>624</v>
      </c>
      <c r="H231">
        <v>53</v>
      </c>
      <c r="I231">
        <v>76</v>
      </c>
      <c r="J231">
        <v>57.4</v>
      </c>
      <c r="K231">
        <v>76</v>
      </c>
      <c r="L231" t="s">
        <v>588</v>
      </c>
      <c r="M231" t="s">
        <v>170</v>
      </c>
      <c r="N231" t="s">
        <v>57</v>
      </c>
      <c r="O231" t="s">
        <v>171</v>
      </c>
      <c r="P231" s="82">
        <f t="shared" si="5"/>
        <v>0</v>
      </c>
      <c r="Q231" t="s">
        <v>365</v>
      </c>
      <c r="R231">
        <v>43201404</v>
      </c>
      <c r="T231" t="s">
        <v>589</v>
      </c>
      <c r="U231" t="s">
        <v>634</v>
      </c>
      <c r="V231" t="s">
        <v>180</v>
      </c>
      <c r="W231" s="82">
        <v>0</v>
      </c>
      <c r="AG231" t="s">
        <v>170</v>
      </c>
      <c r="AH231">
        <v>0</v>
      </c>
      <c r="AI231">
        <v>0</v>
      </c>
    </row>
    <row r="232" spans="1:35" x14ac:dyDescent="0.35">
      <c r="A232" t="s">
        <v>1879</v>
      </c>
      <c r="B232" t="s">
        <v>552</v>
      </c>
      <c r="C232" t="s">
        <v>553</v>
      </c>
      <c r="D232" t="s">
        <v>25</v>
      </c>
      <c r="E232" t="s">
        <v>140</v>
      </c>
      <c r="F232" t="s">
        <v>215</v>
      </c>
      <c r="G232" t="s">
        <v>624</v>
      </c>
      <c r="H232">
        <v>53</v>
      </c>
      <c r="I232">
        <v>76</v>
      </c>
      <c r="J232">
        <v>57.4</v>
      </c>
      <c r="K232">
        <v>76</v>
      </c>
      <c r="L232" t="s">
        <v>591</v>
      </c>
      <c r="M232" t="s">
        <v>170</v>
      </c>
      <c r="N232" t="s">
        <v>59</v>
      </c>
      <c r="O232" t="s">
        <v>171</v>
      </c>
      <c r="P232" s="82">
        <f t="shared" si="5"/>
        <v>0</v>
      </c>
      <c r="Q232" t="s">
        <v>365</v>
      </c>
      <c r="R232">
        <v>43201404</v>
      </c>
      <c r="T232" t="s">
        <v>592</v>
      </c>
      <c r="U232" t="s">
        <v>635</v>
      </c>
      <c r="V232" t="s">
        <v>185</v>
      </c>
      <c r="W232" s="82">
        <v>0</v>
      </c>
      <c r="AG232" t="s">
        <v>170</v>
      </c>
      <c r="AH232">
        <v>0</v>
      </c>
      <c r="AI232">
        <v>0</v>
      </c>
    </row>
    <row r="233" spans="1:35" x14ac:dyDescent="0.35">
      <c r="A233" t="s">
        <v>1879</v>
      </c>
      <c r="B233" t="s">
        <v>552</v>
      </c>
      <c r="C233" t="s">
        <v>553</v>
      </c>
      <c r="D233" t="s">
        <v>25</v>
      </c>
      <c r="E233" t="s">
        <v>140</v>
      </c>
      <c r="F233" t="s">
        <v>215</v>
      </c>
      <c r="G233" t="s">
        <v>624</v>
      </c>
      <c r="H233">
        <v>53</v>
      </c>
      <c r="I233">
        <v>76</v>
      </c>
      <c r="J233">
        <v>57.4</v>
      </c>
      <c r="K233">
        <v>76</v>
      </c>
      <c r="L233" t="s">
        <v>594</v>
      </c>
      <c r="M233" s="81" t="s">
        <v>118</v>
      </c>
      <c r="N233" t="s">
        <v>298</v>
      </c>
      <c r="O233" t="s">
        <v>103</v>
      </c>
      <c r="P233" s="82">
        <f t="shared" si="5"/>
        <v>1721.8144391200001</v>
      </c>
      <c r="Q233" t="s">
        <v>636</v>
      </c>
      <c r="R233">
        <v>44101705</v>
      </c>
      <c r="T233" t="s">
        <v>596</v>
      </c>
      <c r="U233" t="s">
        <v>637</v>
      </c>
      <c r="V233" t="s">
        <v>302</v>
      </c>
      <c r="W233" s="82">
        <v>1780.5733600000001</v>
      </c>
      <c r="AG233" s="81" t="s">
        <v>118</v>
      </c>
      <c r="AH233">
        <v>1538</v>
      </c>
      <c r="AI233">
        <v>1584.14</v>
      </c>
    </row>
    <row r="234" spans="1:35" x14ac:dyDescent="0.35">
      <c r="A234" t="s">
        <v>1879</v>
      </c>
      <c r="B234" t="s">
        <v>552</v>
      </c>
      <c r="C234" t="s">
        <v>553</v>
      </c>
      <c r="D234" t="s">
        <v>25</v>
      </c>
      <c r="E234" t="s">
        <v>140</v>
      </c>
      <c r="F234" t="s">
        <v>215</v>
      </c>
      <c r="G234" t="s">
        <v>624</v>
      </c>
      <c r="H234">
        <v>53</v>
      </c>
      <c r="I234">
        <v>76</v>
      </c>
      <c r="J234">
        <v>57.4</v>
      </c>
      <c r="K234">
        <v>76</v>
      </c>
      <c r="L234" t="s">
        <v>598</v>
      </c>
      <c r="M234" s="81" t="s">
        <v>118</v>
      </c>
      <c r="N234" t="s">
        <v>190</v>
      </c>
      <c r="O234" t="s">
        <v>103</v>
      </c>
      <c r="P234" s="82">
        <f t="shared" si="5"/>
        <v>1448.65272056</v>
      </c>
      <c r="Q234" t="s">
        <v>638</v>
      </c>
      <c r="R234">
        <v>44101705</v>
      </c>
      <c r="T234" t="s">
        <v>600</v>
      </c>
      <c r="U234" t="s">
        <v>639</v>
      </c>
      <c r="V234" t="s">
        <v>194</v>
      </c>
      <c r="W234" s="82">
        <v>1498.08968</v>
      </c>
      <c r="AG234" s="81" t="s">
        <v>118</v>
      </c>
      <c r="AH234">
        <v>1294</v>
      </c>
      <c r="AI234">
        <v>1332.82</v>
      </c>
    </row>
    <row r="235" spans="1:35" x14ac:dyDescent="0.35">
      <c r="A235" t="s">
        <v>1879</v>
      </c>
      <c r="B235" t="s">
        <v>552</v>
      </c>
      <c r="C235" t="s">
        <v>553</v>
      </c>
      <c r="D235" t="s">
        <v>25</v>
      </c>
      <c r="E235" t="s">
        <v>140</v>
      </c>
      <c r="F235" t="s">
        <v>215</v>
      </c>
      <c r="G235" t="s">
        <v>624</v>
      </c>
      <c r="H235">
        <v>53</v>
      </c>
      <c r="I235">
        <v>76</v>
      </c>
      <c r="J235">
        <v>57.4</v>
      </c>
      <c r="K235">
        <v>76</v>
      </c>
      <c r="L235" t="s">
        <v>602</v>
      </c>
      <c r="M235" s="81" t="s">
        <v>118</v>
      </c>
      <c r="N235" t="s">
        <v>15</v>
      </c>
      <c r="O235" t="s">
        <v>103</v>
      </c>
      <c r="P235" s="82">
        <f t="shared" si="5"/>
        <v>1875.1880270000001</v>
      </c>
      <c r="Q235" t="s">
        <v>640</v>
      </c>
      <c r="R235">
        <v>44103103</v>
      </c>
      <c r="T235" t="s">
        <v>604</v>
      </c>
      <c r="U235" t="s">
        <v>641</v>
      </c>
      <c r="V235" t="s">
        <v>126</v>
      </c>
      <c r="W235" s="82">
        <v>1939.181</v>
      </c>
      <c r="AG235" s="81" t="s">
        <v>118</v>
      </c>
      <c r="AH235">
        <v>1675</v>
      </c>
      <c r="AI235">
        <v>1725.25</v>
      </c>
    </row>
    <row r="236" spans="1:35" x14ac:dyDescent="0.35">
      <c r="A236" t="s">
        <v>96</v>
      </c>
      <c r="B236" t="s">
        <v>642</v>
      </c>
      <c r="C236" t="s">
        <v>643</v>
      </c>
      <c r="D236" t="s">
        <v>23</v>
      </c>
      <c r="E236" t="s">
        <v>99</v>
      </c>
      <c r="F236" t="s">
        <v>233</v>
      </c>
      <c r="G236" t="s">
        <v>644</v>
      </c>
      <c r="H236">
        <v>25</v>
      </c>
      <c r="I236">
        <v>0.02</v>
      </c>
      <c r="J236">
        <v>48</v>
      </c>
      <c r="K236">
        <v>0</v>
      </c>
      <c r="L236" t="s">
        <v>645</v>
      </c>
      <c r="M236" s="81" t="s">
        <v>646</v>
      </c>
      <c r="O236" t="s">
        <v>103</v>
      </c>
      <c r="P236" s="82">
        <f t="shared" si="5"/>
        <v>25290.968786839996</v>
      </c>
      <c r="Q236" t="s">
        <v>647</v>
      </c>
      <c r="R236">
        <v>44101503</v>
      </c>
      <c r="T236" t="s">
        <v>648</v>
      </c>
      <c r="U236" t="s">
        <v>649</v>
      </c>
      <c r="V236" t="s">
        <v>650</v>
      </c>
      <c r="W236" s="82">
        <v>26154.052519999997</v>
      </c>
      <c r="AG236" s="81" t="s">
        <v>646</v>
      </c>
      <c r="AH236">
        <v>22591</v>
      </c>
      <c r="AI236">
        <v>23268.73</v>
      </c>
    </row>
    <row r="237" spans="1:35" x14ac:dyDescent="0.35">
      <c r="A237" t="s">
        <v>96</v>
      </c>
      <c r="B237" t="s">
        <v>642</v>
      </c>
      <c r="C237" t="s">
        <v>643</v>
      </c>
      <c r="D237" t="s">
        <v>23</v>
      </c>
      <c r="E237" t="s">
        <v>99</v>
      </c>
      <c r="F237" t="s">
        <v>233</v>
      </c>
      <c r="G237" t="s">
        <v>644</v>
      </c>
      <c r="H237">
        <v>25</v>
      </c>
      <c r="I237">
        <v>0.02</v>
      </c>
      <c r="J237">
        <v>48</v>
      </c>
      <c r="K237">
        <v>0</v>
      </c>
      <c r="L237" t="s">
        <v>651</v>
      </c>
      <c r="M237" t="s">
        <v>6</v>
      </c>
      <c r="N237" t="s">
        <v>5</v>
      </c>
      <c r="O237" t="s">
        <v>108</v>
      </c>
      <c r="P237" s="82">
        <f t="shared" si="5"/>
        <v>3.8063518160000004E-2</v>
      </c>
      <c r="T237" t="s">
        <v>652</v>
      </c>
      <c r="U237" t="s">
        <v>653</v>
      </c>
      <c r="V237" t="s">
        <v>111</v>
      </c>
      <c r="W237" s="82">
        <v>3.9362480000000005E-2</v>
      </c>
      <c r="AG237" t="s">
        <v>6</v>
      </c>
      <c r="AH237">
        <v>3.4000000000000002E-2</v>
      </c>
      <c r="AI237">
        <v>3.5020000000000003E-2</v>
      </c>
    </row>
    <row r="238" spans="1:35" x14ac:dyDescent="0.35">
      <c r="A238" t="s">
        <v>96</v>
      </c>
      <c r="B238" t="s">
        <v>642</v>
      </c>
      <c r="C238" t="s">
        <v>643</v>
      </c>
      <c r="D238" t="s">
        <v>23</v>
      </c>
      <c r="E238" t="s">
        <v>99</v>
      </c>
      <c r="F238" t="s">
        <v>233</v>
      </c>
      <c r="G238" t="s">
        <v>644</v>
      </c>
      <c r="H238">
        <v>25</v>
      </c>
      <c r="I238">
        <v>0.02</v>
      </c>
      <c r="J238">
        <v>48</v>
      </c>
      <c r="K238">
        <v>0</v>
      </c>
      <c r="L238" t="s">
        <v>654</v>
      </c>
      <c r="M238" t="s">
        <v>6</v>
      </c>
      <c r="N238" t="s">
        <v>47</v>
      </c>
      <c r="O238" t="s">
        <v>108</v>
      </c>
      <c r="P238" s="82">
        <f t="shared" si="5"/>
        <v>0.20599080415999999</v>
      </c>
      <c r="T238" t="s">
        <v>655</v>
      </c>
      <c r="U238" t="s">
        <v>656</v>
      </c>
      <c r="V238" t="s">
        <v>501</v>
      </c>
      <c r="W238" s="82">
        <v>0.21302047999999998</v>
      </c>
      <c r="AG238" t="s">
        <v>6</v>
      </c>
      <c r="AH238">
        <v>0.184</v>
      </c>
      <c r="AI238">
        <v>0.18951999999999999</v>
      </c>
    </row>
    <row r="239" spans="1:35" x14ac:dyDescent="0.35">
      <c r="A239" t="s">
        <v>96</v>
      </c>
      <c r="B239" t="s">
        <v>642</v>
      </c>
      <c r="C239" t="s">
        <v>643</v>
      </c>
      <c r="D239" t="s">
        <v>23</v>
      </c>
      <c r="E239" t="s">
        <v>99</v>
      </c>
      <c r="F239" t="s">
        <v>233</v>
      </c>
      <c r="G239" t="s">
        <v>644</v>
      </c>
      <c r="H239">
        <v>25</v>
      </c>
      <c r="I239">
        <v>0.02</v>
      </c>
      <c r="J239">
        <v>48</v>
      </c>
      <c r="K239">
        <v>0</v>
      </c>
      <c r="L239" t="s">
        <v>657</v>
      </c>
      <c r="M239" t="s">
        <v>6</v>
      </c>
      <c r="N239" t="s">
        <v>48</v>
      </c>
      <c r="O239" t="s">
        <v>108</v>
      </c>
      <c r="P239" s="82">
        <f t="shared" si="5"/>
        <v>4.1422063879999992E-2</v>
      </c>
      <c r="T239" t="s">
        <v>658</v>
      </c>
      <c r="U239" t="s">
        <v>659</v>
      </c>
      <c r="V239" t="s">
        <v>245</v>
      </c>
      <c r="W239" s="82">
        <v>4.2835639999999994E-2</v>
      </c>
      <c r="AG239" t="s">
        <v>6</v>
      </c>
      <c r="AH239">
        <v>3.6999999999999998E-2</v>
      </c>
      <c r="AI239">
        <v>3.8109999999999998E-2</v>
      </c>
    </row>
    <row r="240" spans="1:35" x14ac:dyDescent="0.35">
      <c r="A240" t="s">
        <v>96</v>
      </c>
      <c r="B240" t="s">
        <v>642</v>
      </c>
      <c r="C240" t="s">
        <v>643</v>
      </c>
      <c r="D240" t="s">
        <v>23</v>
      </c>
      <c r="E240" t="s">
        <v>99</v>
      </c>
      <c r="F240" t="s">
        <v>233</v>
      </c>
      <c r="G240" t="s">
        <v>644</v>
      </c>
      <c r="H240">
        <v>25</v>
      </c>
      <c r="I240">
        <v>0.02</v>
      </c>
      <c r="J240">
        <v>48</v>
      </c>
      <c r="K240">
        <v>0</v>
      </c>
      <c r="L240" t="s">
        <v>660</v>
      </c>
      <c r="M240" t="s">
        <v>6</v>
      </c>
      <c r="N240" t="s">
        <v>49</v>
      </c>
      <c r="O240" t="s">
        <v>108</v>
      </c>
      <c r="P240" s="82">
        <f t="shared" si="5"/>
        <v>0.22614207848000004</v>
      </c>
      <c r="T240" t="s">
        <v>661</v>
      </c>
      <c r="U240" t="s">
        <v>662</v>
      </c>
      <c r="V240" t="s">
        <v>663</v>
      </c>
      <c r="W240" s="82">
        <v>0.23385944000000003</v>
      </c>
      <c r="AG240" t="s">
        <v>6</v>
      </c>
      <c r="AH240">
        <v>0.20200000000000001</v>
      </c>
      <c r="AI240">
        <v>0.20806000000000002</v>
      </c>
    </row>
    <row r="241" spans="1:35" x14ac:dyDescent="0.35">
      <c r="A241" t="s">
        <v>96</v>
      </c>
      <c r="B241" t="s">
        <v>642</v>
      </c>
      <c r="C241" t="s">
        <v>643</v>
      </c>
      <c r="D241" t="s">
        <v>23</v>
      </c>
      <c r="E241" t="s">
        <v>99</v>
      </c>
      <c r="F241" t="s">
        <v>233</v>
      </c>
      <c r="G241" t="s">
        <v>644</v>
      </c>
      <c r="H241">
        <v>25</v>
      </c>
      <c r="I241">
        <v>0.02</v>
      </c>
      <c r="J241">
        <v>48</v>
      </c>
      <c r="K241">
        <v>0</v>
      </c>
      <c r="L241" t="s">
        <v>664</v>
      </c>
      <c r="M241" t="s">
        <v>7</v>
      </c>
      <c r="N241" t="s">
        <v>5</v>
      </c>
      <c r="O241" t="s">
        <v>108</v>
      </c>
      <c r="P241" s="82">
        <f t="shared" si="5"/>
        <v>3.8063518160000004E-2</v>
      </c>
      <c r="T241" t="s">
        <v>665</v>
      </c>
      <c r="U241" t="s">
        <v>666</v>
      </c>
      <c r="V241" t="s">
        <v>114</v>
      </c>
      <c r="W241" s="82">
        <v>3.9362480000000005E-2</v>
      </c>
      <c r="AG241" t="s">
        <v>7</v>
      </c>
      <c r="AH241">
        <v>3.4000000000000002E-2</v>
      </c>
      <c r="AI241">
        <v>3.5020000000000003E-2</v>
      </c>
    </row>
    <row r="242" spans="1:35" x14ac:dyDescent="0.35">
      <c r="A242" t="s">
        <v>96</v>
      </c>
      <c r="B242" t="s">
        <v>642</v>
      </c>
      <c r="C242" t="s">
        <v>643</v>
      </c>
      <c r="D242" t="s">
        <v>23</v>
      </c>
      <c r="E242" t="s">
        <v>99</v>
      </c>
      <c r="F242" t="s">
        <v>233</v>
      </c>
      <c r="G242" t="s">
        <v>644</v>
      </c>
      <c r="H242">
        <v>25</v>
      </c>
      <c r="I242">
        <v>0.02</v>
      </c>
      <c r="J242">
        <v>48</v>
      </c>
      <c r="K242">
        <v>0</v>
      </c>
      <c r="L242" t="s">
        <v>667</v>
      </c>
      <c r="M242" t="s">
        <v>7</v>
      </c>
      <c r="N242" t="s">
        <v>47</v>
      </c>
      <c r="O242" t="s">
        <v>108</v>
      </c>
      <c r="P242" s="82">
        <f t="shared" si="5"/>
        <v>2.0599080416000001E-2</v>
      </c>
      <c r="T242" t="s">
        <v>668</v>
      </c>
      <c r="U242" t="s">
        <v>669</v>
      </c>
      <c r="V242" t="s">
        <v>508</v>
      </c>
      <c r="W242" s="82">
        <v>2.1302048000000001E-2</v>
      </c>
      <c r="AG242" t="s">
        <v>7</v>
      </c>
      <c r="AH242">
        <v>1.84E-2</v>
      </c>
      <c r="AI242">
        <v>1.8952E-2</v>
      </c>
    </row>
    <row r="243" spans="1:35" x14ac:dyDescent="0.35">
      <c r="A243" t="s">
        <v>96</v>
      </c>
      <c r="B243" t="s">
        <v>642</v>
      </c>
      <c r="C243" t="s">
        <v>643</v>
      </c>
      <c r="D243" t="s">
        <v>23</v>
      </c>
      <c r="E243" t="s">
        <v>99</v>
      </c>
      <c r="F243" t="s">
        <v>233</v>
      </c>
      <c r="G243" t="s">
        <v>644</v>
      </c>
      <c r="H243">
        <v>25</v>
      </c>
      <c r="I243">
        <v>0.02</v>
      </c>
      <c r="J243">
        <v>48</v>
      </c>
      <c r="K243">
        <v>0</v>
      </c>
      <c r="L243" t="s">
        <v>670</v>
      </c>
      <c r="M243" t="s">
        <v>7</v>
      </c>
      <c r="N243" t="s">
        <v>48</v>
      </c>
      <c r="O243" t="s">
        <v>108</v>
      </c>
      <c r="P243" s="82">
        <f t="shared" si="5"/>
        <v>4.1422063879999992E-2</v>
      </c>
      <c r="T243" t="s">
        <v>671</v>
      </c>
      <c r="U243" t="s">
        <v>672</v>
      </c>
      <c r="V243" t="s">
        <v>252</v>
      </c>
      <c r="W243" s="82">
        <v>4.2835639999999994E-2</v>
      </c>
      <c r="AG243" t="s">
        <v>7</v>
      </c>
      <c r="AH243">
        <v>3.6999999999999998E-2</v>
      </c>
      <c r="AI243">
        <v>3.8109999999999998E-2</v>
      </c>
    </row>
    <row r="244" spans="1:35" x14ac:dyDescent="0.35">
      <c r="A244" t="s">
        <v>96</v>
      </c>
      <c r="B244" t="s">
        <v>642</v>
      </c>
      <c r="C244" t="s">
        <v>643</v>
      </c>
      <c r="D244" t="s">
        <v>23</v>
      </c>
      <c r="E244" t="s">
        <v>99</v>
      </c>
      <c r="F244" t="s">
        <v>233</v>
      </c>
      <c r="G244" t="s">
        <v>644</v>
      </c>
      <c r="H244">
        <v>25</v>
      </c>
      <c r="I244">
        <v>0.02</v>
      </c>
      <c r="J244">
        <v>48</v>
      </c>
      <c r="K244">
        <v>0</v>
      </c>
      <c r="L244" t="s">
        <v>673</v>
      </c>
      <c r="M244" t="s">
        <v>7</v>
      </c>
      <c r="N244" t="s">
        <v>49</v>
      </c>
      <c r="O244" t="s">
        <v>108</v>
      </c>
      <c r="P244" s="82">
        <f t="shared" si="5"/>
        <v>0.22614207848000004</v>
      </c>
      <c r="T244" t="s">
        <v>674</v>
      </c>
      <c r="U244" t="s">
        <v>675</v>
      </c>
      <c r="V244" t="s">
        <v>676</v>
      </c>
      <c r="W244" s="82">
        <v>0.23385944000000003</v>
      </c>
      <c r="AG244" t="s">
        <v>7</v>
      </c>
      <c r="AH244">
        <v>0.20200000000000001</v>
      </c>
      <c r="AI244">
        <v>0.20806000000000002</v>
      </c>
    </row>
    <row r="245" spans="1:35" x14ac:dyDescent="0.35">
      <c r="A245" t="s">
        <v>96</v>
      </c>
      <c r="B245" t="s">
        <v>642</v>
      </c>
      <c r="C245" t="s">
        <v>643</v>
      </c>
      <c r="D245" t="s">
        <v>23</v>
      </c>
      <c r="E245" t="s">
        <v>99</v>
      </c>
      <c r="F245" t="s">
        <v>233</v>
      </c>
      <c r="G245" t="s">
        <v>644</v>
      </c>
      <c r="H245">
        <v>25</v>
      </c>
      <c r="I245">
        <v>0.02</v>
      </c>
      <c r="J245">
        <v>48</v>
      </c>
      <c r="K245">
        <v>0</v>
      </c>
      <c r="L245" t="s">
        <v>677</v>
      </c>
      <c r="M245" t="s">
        <v>9</v>
      </c>
      <c r="N245" t="s">
        <v>5</v>
      </c>
      <c r="O245" t="s">
        <v>108</v>
      </c>
      <c r="P245" s="82">
        <f t="shared" si="5"/>
        <v>3.8063518160000004E-2</v>
      </c>
      <c r="T245" t="s">
        <v>678</v>
      </c>
      <c r="U245" t="s">
        <v>679</v>
      </c>
      <c r="V245" t="s">
        <v>117</v>
      </c>
      <c r="W245" s="82">
        <v>3.9362480000000005E-2</v>
      </c>
      <c r="AG245" t="s">
        <v>9</v>
      </c>
      <c r="AH245">
        <v>3.4000000000000002E-2</v>
      </c>
      <c r="AI245">
        <v>3.5020000000000003E-2</v>
      </c>
    </row>
    <row r="246" spans="1:35" x14ac:dyDescent="0.35">
      <c r="A246" t="s">
        <v>96</v>
      </c>
      <c r="B246" t="s">
        <v>642</v>
      </c>
      <c r="C246" t="s">
        <v>643</v>
      </c>
      <c r="D246" t="s">
        <v>23</v>
      </c>
      <c r="E246" t="s">
        <v>99</v>
      </c>
      <c r="F246" t="s">
        <v>233</v>
      </c>
      <c r="G246" t="s">
        <v>644</v>
      </c>
      <c r="H246">
        <v>25</v>
      </c>
      <c r="I246">
        <v>0.02</v>
      </c>
      <c r="J246">
        <v>48</v>
      </c>
      <c r="K246">
        <v>0</v>
      </c>
      <c r="L246" t="s">
        <v>680</v>
      </c>
      <c r="M246" t="s">
        <v>9</v>
      </c>
      <c r="N246" t="s">
        <v>47</v>
      </c>
      <c r="O246" t="s">
        <v>108</v>
      </c>
      <c r="P246" s="82">
        <f t="shared" si="5"/>
        <v>0.20599080415999999</v>
      </c>
      <c r="T246" t="s">
        <v>681</v>
      </c>
      <c r="U246" t="s">
        <v>682</v>
      </c>
      <c r="V246" t="s">
        <v>515</v>
      </c>
      <c r="W246" s="82">
        <v>0.21302047999999998</v>
      </c>
      <c r="AG246" t="s">
        <v>9</v>
      </c>
      <c r="AH246">
        <v>0.184</v>
      </c>
      <c r="AI246">
        <v>0.18951999999999999</v>
      </c>
    </row>
    <row r="247" spans="1:35" x14ac:dyDescent="0.35">
      <c r="A247" t="s">
        <v>96</v>
      </c>
      <c r="B247" t="s">
        <v>642</v>
      </c>
      <c r="C247" t="s">
        <v>643</v>
      </c>
      <c r="D247" t="s">
        <v>23</v>
      </c>
      <c r="E247" t="s">
        <v>99</v>
      </c>
      <c r="F247" t="s">
        <v>233</v>
      </c>
      <c r="G247" t="s">
        <v>644</v>
      </c>
      <c r="H247">
        <v>25</v>
      </c>
      <c r="I247">
        <v>0.02</v>
      </c>
      <c r="J247">
        <v>48</v>
      </c>
      <c r="K247">
        <v>0</v>
      </c>
      <c r="L247" t="s">
        <v>683</v>
      </c>
      <c r="M247" t="s">
        <v>9</v>
      </c>
      <c r="N247" t="s">
        <v>48</v>
      </c>
      <c r="O247" t="s">
        <v>108</v>
      </c>
      <c r="P247" s="82">
        <f t="shared" si="5"/>
        <v>4.1422063879999992E-2</v>
      </c>
      <c r="T247" t="s">
        <v>684</v>
      </c>
      <c r="U247" t="s">
        <v>685</v>
      </c>
      <c r="V247" t="s">
        <v>259</v>
      </c>
      <c r="W247" s="82">
        <v>4.2835639999999994E-2</v>
      </c>
      <c r="AG247" t="s">
        <v>9</v>
      </c>
      <c r="AH247">
        <v>3.6999999999999998E-2</v>
      </c>
      <c r="AI247">
        <v>3.8109999999999998E-2</v>
      </c>
    </row>
    <row r="248" spans="1:35" x14ac:dyDescent="0.35">
      <c r="A248" t="s">
        <v>96</v>
      </c>
      <c r="B248" t="s">
        <v>642</v>
      </c>
      <c r="C248" t="s">
        <v>643</v>
      </c>
      <c r="D248" t="s">
        <v>23</v>
      </c>
      <c r="E248" t="s">
        <v>99</v>
      </c>
      <c r="F248" t="s">
        <v>233</v>
      </c>
      <c r="G248" t="s">
        <v>644</v>
      </c>
      <c r="H248">
        <v>25</v>
      </c>
      <c r="I248">
        <v>0.02</v>
      </c>
      <c r="J248">
        <v>48</v>
      </c>
      <c r="K248">
        <v>0</v>
      </c>
      <c r="L248" t="s">
        <v>686</v>
      </c>
      <c r="M248" t="s">
        <v>9</v>
      </c>
      <c r="N248" t="s">
        <v>49</v>
      </c>
      <c r="O248" t="s">
        <v>108</v>
      </c>
      <c r="P248" s="82">
        <f t="shared" si="5"/>
        <v>0.22614207848000004</v>
      </c>
      <c r="T248" t="s">
        <v>687</v>
      </c>
      <c r="U248" t="s">
        <v>688</v>
      </c>
      <c r="V248" t="s">
        <v>689</v>
      </c>
      <c r="W248" s="82">
        <v>0.23385944000000003</v>
      </c>
      <c r="AG248" t="s">
        <v>9</v>
      </c>
      <c r="AH248">
        <v>0.20200000000000001</v>
      </c>
      <c r="AI248">
        <v>0.20806000000000002</v>
      </c>
    </row>
    <row r="249" spans="1:35" x14ac:dyDescent="0.35">
      <c r="A249" t="s">
        <v>96</v>
      </c>
      <c r="B249" t="s">
        <v>642</v>
      </c>
      <c r="C249" t="s">
        <v>643</v>
      </c>
      <c r="D249" t="s">
        <v>23</v>
      </c>
      <c r="E249" t="s">
        <v>99</v>
      </c>
      <c r="F249" t="s">
        <v>233</v>
      </c>
      <c r="G249" t="s">
        <v>644</v>
      </c>
      <c r="H249">
        <v>25</v>
      </c>
      <c r="I249">
        <v>0.02</v>
      </c>
      <c r="J249">
        <v>48</v>
      </c>
      <c r="K249">
        <v>0</v>
      </c>
      <c r="L249" t="s">
        <v>690</v>
      </c>
      <c r="M249" t="s">
        <v>170</v>
      </c>
      <c r="N249" t="s">
        <v>55</v>
      </c>
      <c r="O249" t="s">
        <v>171</v>
      </c>
      <c r="P249" s="82">
        <f t="shared" si="5"/>
        <v>839.63643000000002</v>
      </c>
      <c r="Q249" t="s">
        <v>172</v>
      </c>
      <c r="R249">
        <v>43233410</v>
      </c>
      <c r="T249" t="s">
        <v>691</v>
      </c>
      <c r="U249" t="s">
        <v>692</v>
      </c>
      <c r="V249" t="s">
        <v>175</v>
      </c>
      <c r="W249" s="82">
        <v>868.29</v>
      </c>
      <c r="AG249" t="s">
        <v>170</v>
      </c>
      <c r="AH249">
        <v>750</v>
      </c>
      <c r="AI249">
        <v>772.5</v>
      </c>
    </row>
    <row r="250" spans="1:35" x14ac:dyDescent="0.35">
      <c r="A250" t="s">
        <v>96</v>
      </c>
      <c r="B250" t="s">
        <v>642</v>
      </c>
      <c r="C250" t="s">
        <v>643</v>
      </c>
      <c r="D250" t="s">
        <v>23</v>
      </c>
      <c r="E250" t="s">
        <v>99</v>
      </c>
      <c r="F250" t="s">
        <v>233</v>
      </c>
      <c r="G250" t="s">
        <v>644</v>
      </c>
      <c r="H250">
        <v>25</v>
      </c>
      <c r="I250">
        <v>0.02</v>
      </c>
      <c r="J250">
        <v>48</v>
      </c>
      <c r="K250">
        <v>0</v>
      </c>
      <c r="L250" t="s">
        <v>693</v>
      </c>
      <c r="M250" t="s">
        <v>170</v>
      </c>
      <c r="N250" t="s">
        <v>57</v>
      </c>
      <c r="O250" t="s">
        <v>171</v>
      </c>
      <c r="P250" s="82">
        <f t="shared" si="5"/>
        <v>0</v>
      </c>
      <c r="Q250" t="s">
        <v>177</v>
      </c>
      <c r="R250">
        <v>43233410</v>
      </c>
      <c r="T250" t="s">
        <v>694</v>
      </c>
      <c r="U250" t="s">
        <v>695</v>
      </c>
      <c r="V250" t="s">
        <v>180</v>
      </c>
      <c r="W250" s="82">
        <v>0</v>
      </c>
      <c r="AG250" t="s">
        <v>170</v>
      </c>
      <c r="AH250">
        <v>0</v>
      </c>
      <c r="AI250">
        <v>0</v>
      </c>
    </row>
    <row r="251" spans="1:35" x14ac:dyDescent="0.35">
      <c r="A251" t="s">
        <v>96</v>
      </c>
      <c r="B251" t="s">
        <v>642</v>
      </c>
      <c r="C251" t="s">
        <v>643</v>
      </c>
      <c r="D251" t="s">
        <v>23</v>
      </c>
      <c r="E251" t="s">
        <v>99</v>
      </c>
      <c r="F251" t="s">
        <v>233</v>
      </c>
      <c r="G251" t="s">
        <v>644</v>
      </c>
      <c r="H251">
        <v>25</v>
      </c>
      <c r="I251">
        <v>0.02</v>
      </c>
      <c r="J251">
        <v>48</v>
      </c>
      <c r="K251">
        <v>0</v>
      </c>
      <c r="L251" t="s">
        <v>696</v>
      </c>
      <c r="M251" t="s">
        <v>170</v>
      </c>
      <c r="N251" t="s">
        <v>59</v>
      </c>
      <c r="O251" t="s">
        <v>171</v>
      </c>
      <c r="P251" s="82">
        <f t="shared" si="5"/>
        <v>0</v>
      </c>
      <c r="Q251" t="s">
        <v>182</v>
      </c>
      <c r="R251">
        <v>43233410</v>
      </c>
      <c r="T251" t="s">
        <v>697</v>
      </c>
      <c r="U251" t="s">
        <v>698</v>
      </c>
      <c r="V251" t="s">
        <v>185</v>
      </c>
      <c r="W251" s="82">
        <v>0</v>
      </c>
      <c r="AG251" t="s">
        <v>170</v>
      </c>
      <c r="AH251">
        <v>0</v>
      </c>
      <c r="AI251">
        <v>0</v>
      </c>
    </row>
    <row r="252" spans="1:35" x14ac:dyDescent="0.35">
      <c r="A252" t="s">
        <v>96</v>
      </c>
      <c r="B252" t="s">
        <v>642</v>
      </c>
      <c r="C252" t="s">
        <v>643</v>
      </c>
      <c r="D252" t="s">
        <v>23</v>
      </c>
      <c r="E252" t="s">
        <v>99</v>
      </c>
      <c r="F252" t="s">
        <v>233</v>
      </c>
      <c r="G252" t="s">
        <v>644</v>
      </c>
      <c r="H252">
        <v>25</v>
      </c>
      <c r="I252">
        <v>0.02</v>
      </c>
      <c r="J252">
        <v>48</v>
      </c>
      <c r="K252">
        <v>0</v>
      </c>
      <c r="L252" t="s">
        <v>699</v>
      </c>
      <c r="M252" s="81" t="s">
        <v>118</v>
      </c>
      <c r="N252" t="s">
        <v>700</v>
      </c>
      <c r="O252" t="s">
        <v>103</v>
      </c>
      <c r="P252" s="82">
        <f t="shared" si="5"/>
        <v>0</v>
      </c>
      <c r="Q252" t="s">
        <v>701</v>
      </c>
      <c r="R252">
        <v>44101503</v>
      </c>
      <c r="T252" t="s">
        <v>702</v>
      </c>
      <c r="U252" t="s">
        <v>703</v>
      </c>
      <c r="V252" t="s">
        <v>704</v>
      </c>
      <c r="W252" s="82">
        <v>0</v>
      </c>
      <c r="AG252" s="81" t="s">
        <v>118</v>
      </c>
      <c r="AH252">
        <v>0</v>
      </c>
      <c r="AI252">
        <v>0</v>
      </c>
    </row>
    <row r="253" spans="1:35" x14ac:dyDescent="0.35">
      <c r="A253" t="s">
        <v>96</v>
      </c>
      <c r="B253" t="s">
        <v>642</v>
      </c>
      <c r="C253" t="s">
        <v>643</v>
      </c>
      <c r="D253" t="s">
        <v>23</v>
      </c>
      <c r="E253" t="s">
        <v>99</v>
      </c>
      <c r="F253" t="s">
        <v>233</v>
      </c>
      <c r="G253" t="s">
        <v>644</v>
      </c>
      <c r="H253">
        <v>25</v>
      </c>
      <c r="I253">
        <v>0.02</v>
      </c>
      <c r="J253">
        <v>48</v>
      </c>
      <c r="K253">
        <v>0</v>
      </c>
      <c r="L253" t="s">
        <v>705</v>
      </c>
      <c r="M253" s="81" t="s">
        <v>118</v>
      </c>
      <c r="N253" t="s">
        <v>706</v>
      </c>
      <c r="O253" t="s">
        <v>103</v>
      </c>
      <c r="P253" s="82">
        <f t="shared" si="5"/>
        <v>2024.08355392</v>
      </c>
      <c r="Q253" t="s">
        <v>707</v>
      </c>
      <c r="R253">
        <v>44101503</v>
      </c>
      <c r="T253" t="s">
        <v>708</v>
      </c>
      <c r="U253" t="s">
        <v>709</v>
      </c>
      <c r="V253" t="s">
        <v>710</v>
      </c>
      <c r="W253" s="82">
        <v>2093.1577600000001</v>
      </c>
      <c r="AG253" s="81" t="s">
        <v>118</v>
      </c>
      <c r="AH253">
        <v>1808</v>
      </c>
      <c r="AI253">
        <v>1862.24</v>
      </c>
    </row>
    <row r="254" spans="1:35" x14ac:dyDescent="0.35">
      <c r="A254" t="s">
        <v>96</v>
      </c>
      <c r="B254" t="s">
        <v>642</v>
      </c>
      <c r="C254" t="s">
        <v>643</v>
      </c>
      <c r="D254" t="s">
        <v>23</v>
      </c>
      <c r="E254" t="s">
        <v>99</v>
      </c>
      <c r="F254" t="s">
        <v>233</v>
      </c>
      <c r="G254" t="s">
        <v>644</v>
      </c>
      <c r="H254">
        <v>25</v>
      </c>
      <c r="I254">
        <v>0.02</v>
      </c>
      <c r="J254">
        <v>48</v>
      </c>
      <c r="K254">
        <v>0</v>
      </c>
      <c r="L254" t="s">
        <v>711</v>
      </c>
      <c r="M254" s="81" t="s">
        <v>118</v>
      </c>
      <c r="N254" t="s">
        <v>287</v>
      </c>
      <c r="O254" t="s">
        <v>103</v>
      </c>
      <c r="P254" s="82">
        <f t="shared" si="5"/>
        <v>1868.47093556</v>
      </c>
      <c r="Q254" t="s">
        <v>712</v>
      </c>
      <c r="R254">
        <v>44101503</v>
      </c>
      <c r="T254" t="s">
        <v>713</v>
      </c>
      <c r="U254" t="s">
        <v>714</v>
      </c>
      <c r="V254" t="s">
        <v>290</v>
      </c>
      <c r="W254" s="82">
        <v>1932.23468</v>
      </c>
      <c r="AG254" s="81" t="s">
        <v>118</v>
      </c>
      <c r="AH254">
        <v>1669</v>
      </c>
      <c r="AI254">
        <v>1719.07</v>
      </c>
    </row>
    <row r="255" spans="1:35" x14ac:dyDescent="0.35">
      <c r="A255" t="s">
        <v>96</v>
      </c>
      <c r="B255" t="s">
        <v>642</v>
      </c>
      <c r="C255" t="s">
        <v>643</v>
      </c>
      <c r="D255" t="s">
        <v>23</v>
      </c>
      <c r="E255" t="s">
        <v>99</v>
      </c>
      <c r="F255" t="s">
        <v>233</v>
      </c>
      <c r="G255" t="s">
        <v>644</v>
      </c>
      <c r="H255">
        <v>25</v>
      </c>
      <c r="I255">
        <v>0.02</v>
      </c>
      <c r="J255">
        <v>48</v>
      </c>
      <c r="K255">
        <v>0</v>
      </c>
      <c r="L255" t="s">
        <v>715</v>
      </c>
      <c r="M255" s="81" t="s">
        <v>118</v>
      </c>
      <c r="N255" t="s">
        <v>292</v>
      </c>
      <c r="O255" t="s">
        <v>103</v>
      </c>
      <c r="P255" s="82">
        <f t="shared" si="5"/>
        <v>0</v>
      </c>
      <c r="Q255" t="s">
        <v>206</v>
      </c>
      <c r="R255">
        <v>44101503</v>
      </c>
      <c r="T255" t="s">
        <v>716</v>
      </c>
      <c r="U255" t="s">
        <v>717</v>
      </c>
      <c r="V255" t="s">
        <v>296</v>
      </c>
      <c r="W255" s="82">
        <v>0</v>
      </c>
      <c r="AG255" s="81" t="s">
        <v>118</v>
      </c>
      <c r="AH255">
        <v>0</v>
      </c>
      <c r="AI255">
        <v>0</v>
      </c>
    </row>
    <row r="256" spans="1:35" x14ac:dyDescent="0.35">
      <c r="A256" t="s">
        <v>96</v>
      </c>
      <c r="B256" t="s">
        <v>642</v>
      </c>
      <c r="C256" t="s">
        <v>643</v>
      </c>
      <c r="D256" t="s">
        <v>23</v>
      </c>
      <c r="E256" t="s">
        <v>99</v>
      </c>
      <c r="F256" t="s">
        <v>233</v>
      </c>
      <c r="G256" t="s">
        <v>644</v>
      </c>
      <c r="H256">
        <v>25</v>
      </c>
      <c r="I256">
        <v>0.02</v>
      </c>
      <c r="J256">
        <v>48</v>
      </c>
      <c r="K256">
        <v>0</v>
      </c>
      <c r="L256" t="s">
        <v>718</v>
      </c>
      <c r="M256" s="81" t="s">
        <v>118</v>
      </c>
      <c r="N256" t="s">
        <v>298</v>
      </c>
      <c r="O256" t="s">
        <v>103</v>
      </c>
      <c r="P256" s="82">
        <f t="shared" si="5"/>
        <v>123.14667639999999</v>
      </c>
      <c r="Q256" t="s">
        <v>719</v>
      </c>
      <c r="R256">
        <v>44101503</v>
      </c>
      <c r="T256" t="s">
        <v>720</v>
      </c>
      <c r="U256" t="s">
        <v>721</v>
      </c>
      <c r="V256" t="s">
        <v>302</v>
      </c>
      <c r="W256" s="82">
        <v>127.3492</v>
      </c>
      <c r="AG256" s="81" t="s">
        <v>118</v>
      </c>
      <c r="AH256">
        <v>110</v>
      </c>
      <c r="AI256">
        <v>113.3</v>
      </c>
    </row>
    <row r="257" spans="1:35" x14ac:dyDescent="0.35">
      <c r="A257" t="s">
        <v>96</v>
      </c>
      <c r="B257" t="s">
        <v>642</v>
      </c>
      <c r="C257" t="s">
        <v>643</v>
      </c>
      <c r="D257" t="s">
        <v>23</v>
      </c>
      <c r="E257" t="s">
        <v>99</v>
      </c>
      <c r="F257" t="s">
        <v>233</v>
      </c>
      <c r="G257" t="s">
        <v>644</v>
      </c>
      <c r="H257">
        <v>25</v>
      </c>
      <c r="I257">
        <v>0.02</v>
      </c>
      <c r="J257">
        <v>48</v>
      </c>
      <c r="K257">
        <v>0</v>
      </c>
      <c r="L257" t="s">
        <v>722</v>
      </c>
      <c r="M257" s="81" t="s">
        <v>118</v>
      </c>
      <c r="N257" t="s">
        <v>304</v>
      </c>
      <c r="O257" t="s">
        <v>305</v>
      </c>
      <c r="P257" s="82">
        <f t="shared" si="5"/>
        <v>7769.4357656000002</v>
      </c>
      <c r="Q257" t="s">
        <v>723</v>
      </c>
      <c r="R257">
        <v>44101503</v>
      </c>
      <c r="T257" t="s">
        <v>724</v>
      </c>
      <c r="U257" t="s">
        <v>725</v>
      </c>
      <c r="V257" t="s">
        <v>308</v>
      </c>
      <c r="W257" s="82">
        <v>8034.5767999999998</v>
      </c>
      <c r="AG257" s="81" t="s">
        <v>118</v>
      </c>
      <c r="AH257">
        <v>6940</v>
      </c>
      <c r="AI257">
        <v>7148.2</v>
      </c>
    </row>
    <row r="258" spans="1:35" x14ac:dyDescent="0.35">
      <c r="A258" t="s">
        <v>96</v>
      </c>
      <c r="B258" t="s">
        <v>642</v>
      </c>
      <c r="C258" t="s">
        <v>643</v>
      </c>
      <c r="D258" t="s">
        <v>23</v>
      </c>
      <c r="E258" t="s">
        <v>99</v>
      </c>
      <c r="F258" t="s">
        <v>233</v>
      </c>
      <c r="G258" t="s">
        <v>644</v>
      </c>
      <c r="H258">
        <v>25</v>
      </c>
      <c r="I258">
        <v>0.02</v>
      </c>
      <c r="J258">
        <v>48</v>
      </c>
      <c r="K258">
        <v>0</v>
      </c>
      <c r="L258" t="s">
        <v>726</v>
      </c>
      <c r="M258" s="81" t="s">
        <v>118</v>
      </c>
      <c r="N258" t="s">
        <v>727</v>
      </c>
      <c r="O258" t="s">
        <v>103</v>
      </c>
      <c r="P258" s="82">
        <f t="shared" si="5"/>
        <v>0</v>
      </c>
      <c r="Q258" t="s">
        <v>206</v>
      </c>
      <c r="R258">
        <v>44101503</v>
      </c>
      <c r="T258" t="s">
        <v>728</v>
      </c>
      <c r="U258" t="s">
        <v>729</v>
      </c>
      <c r="V258" t="s">
        <v>730</v>
      </c>
      <c r="W258" s="82">
        <v>0</v>
      </c>
      <c r="AG258" s="81" t="s">
        <v>118</v>
      </c>
      <c r="AH258">
        <v>0</v>
      </c>
      <c r="AI258">
        <v>0</v>
      </c>
    </row>
    <row r="259" spans="1:35" x14ac:dyDescent="0.35">
      <c r="A259" t="s">
        <v>96</v>
      </c>
      <c r="B259" t="s">
        <v>642</v>
      </c>
      <c r="C259" t="s">
        <v>643</v>
      </c>
      <c r="D259" t="s">
        <v>23</v>
      </c>
      <c r="E259" t="s">
        <v>99</v>
      </c>
      <c r="F259" t="s">
        <v>233</v>
      </c>
      <c r="G259" t="s">
        <v>644</v>
      </c>
      <c r="H259">
        <v>25</v>
      </c>
      <c r="I259">
        <v>0.02</v>
      </c>
      <c r="J259">
        <v>48</v>
      </c>
      <c r="K259">
        <v>0</v>
      </c>
      <c r="L259" t="s">
        <v>731</v>
      </c>
      <c r="M259" s="81" t="s">
        <v>118</v>
      </c>
      <c r="N259" t="s">
        <v>732</v>
      </c>
      <c r="O259" t="s">
        <v>103</v>
      </c>
      <c r="P259" s="82">
        <f t="shared" si="5"/>
        <v>377.27663588000001</v>
      </c>
      <c r="Q259" t="s">
        <v>733</v>
      </c>
      <c r="R259">
        <v>44103103</v>
      </c>
      <c r="T259" t="s">
        <v>734</v>
      </c>
      <c r="U259" t="s">
        <v>735</v>
      </c>
      <c r="V259" t="s">
        <v>736</v>
      </c>
      <c r="W259" s="82">
        <v>390.15164000000004</v>
      </c>
      <c r="AG259" s="81" t="s">
        <v>118</v>
      </c>
      <c r="AH259">
        <v>337</v>
      </c>
      <c r="AI259">
        <v>347.11</v>
      </c>
    </row>
    <row r="260" spans="1:35" x14ac:dyDescent="0.35">
      <c r="A260" t="s">
        <v>96</v>
      </c>
      <c r="B260" t="s">
        <v>642</v>
      </c>
      <c r="C260" t="s">
        <v>643</v>
      </c>
      <c r="D260" t="s">
        <v>23</v>
      </c>
      <c r="E260" t="s">
        <v>99</v>
      </c>
      <c r="F260" t="s">
        <v>233</v>
      </c>
      <c r="G260" t="s">
        <v>644</v>
      </c>
      <c r="H260">
        <v>25</v>
      </c>
      <c r="I260">
        <v>0.02</v>
      </c>
      <c r="J260">
        <v>48</v>
      </c>
      <c r="K260">
        <v>0</v>
      </c>
      <c r="L260" t="s">
        <v>737</v>
      </c>
      <c r="M260" s="81" t="s">
        <v>118</v>
      </c>
      <c r="N260" t="s">
        <v>320</v>
      </c>
      <c r="O260" t="s">
        <v>171</v>
      </c>
      <c r="P260" s="82">
        <f t="shared" si="5"/>
        <v>1427.3819310000001</v>
      </c>
      <c r="Q260" t="s">
        <v>738</v>
      </c>
      <c r="R260">
        <v>44101503</v>
      </c>
      <c r="T260" t="s">
        <v>739</v>
      </c>
      <c r="U260" t="s">
        <v>740</v>
      </c>
      <c r="V260" t="s">
        <v>324</v>
      </c>
      <c r="W260" s="82">
        <v>1476.0930000000001</v>
      </c>
      <c r="AG260" s="81" t="s">
        <v>118</v>
      </c>
      <c r="AH260">
        <v>1275</v>
      </c>
      <c r="AI260">
        <v>1313.25</v>
      </c>
    </row>
    <row r="261" spans="1:35" x14ac:dyDescent="0.35">
      <c r="A261" t="s">
        <v>96</v>
      </c>
      <c r="B261" t="s">
        <v>642</v>
      </c>
      <c r="C261" t="s">
        <v>643</v>
      </c>
      <c r="D261" t="s">
        <v>24</v>
      </c>
      <c r="E261" t="s">
        <v>127</v>
      </c>
      <c r="F261" t="s">
        <v>128</v>
      </c>
      <c r="G261" t="s">
        <v>741</v>
      </c>
      <c r="H261">
        <v>22</v>
      </c>
      <c r="I261" t="s">
        <v>526</v>
      </c>
      <c r="J261">
        <v>69</v>
      </c>
      <c r="K261" t="s">
        <v>526</v>
      </c>
      <c r="L261" t="s">
        <v>645</v>
      </c>
      <c r="M261" s="81" t="s">
        <v>646</v>
      </c>
      <c r="O261" t="s">
        <v>103</v>
      </c>
      <c r="P261" s="82">
        <f t="shared" si="5"/>
        <v>21148.762398839997</v>
      </c>
      <c r="Q261" t="s">
        <v>742</v>
      </c>
      <c r="R261">
        <v>44101503</v>
      </c>
      <c r="T261" t="s">
        <v>648</v>
      </c>
      <c r="U261" t="s">
        <v>743</v>
      </c>
      <c r="V261" t="s">
        <v>650</v>
      </c>
      <c r="W261" s="82">
        <v>21870.488519999999</v>
      </c>
      <c r="AG261" s="81" t="s">
        <v>646</v>
      </c>
      <c r="AH261">
        <v>18891</v>
      </c>
      <c r="AI261">
        <v>19457.73</v>
      </c>
    </row>
    <row r="262" spans="1:35" x14ac:dyDescent="0.35">
      <c r="A262" t="s">
        <v>96</v>
      </c>
      <c r="B262" t="s">
        <v>642</v>
      </c>
      <c r="C262" t="s">
        <v>643</v>
      </c>
      <c r="D262" t="s">
        <v>24</v>
      </c>
      <c r="E262" t="s">
        <v>127</v>
      </c>
      <c r="F262" t="s">
        <v>128</v>
      </c>
      <c r="G262" t="s">
        <v>741</v>
      </c>
      <c r="H262">
        <v>22</v>
      </c>
      <c r="I262" t="s">
        <v>526</v>
      </c>
      <c r="J262">
        <v>69</v>
      </c>
      <c r="K262" t="s">
        <v>526</v>
      </c>
      <c r="L262" t="s">
        <v>651</v>
      </c>
      <c r="M262" t="s">
        <v>6</v>
      </c>
      <c r="N262" t="s">
        <v>5</v>
      </c>
      <c r="O262" t="s">
        <v>108</v>
      </c>
      <c r="P262" s="82">
        <f t="shared" si="5"/>
        <v>7.8366066800000009E-2</v>
      </c>
      <c r="T262" t="s">
        <v>652</v>
      </c>
      <c r="U262" t="s">
        <v>744</v>
      </c>
      <c r="V262" t="s">
        <v>111</v>
      </c>
      <c r="W262" s="82">
        <v>8.1040400000000012E-2</v>
      </c>
      <c r="AG262" t="s">
        <v>6</v>
      </c>
      <c r="AH262">
        <v>7.0000000000000007E-2</v>
      </c>
      <c r="AI262">
        <v>7.2100000000000011E-2</v>
      </c>
    </row>
    <row r="263" spans="1:35" x14ac:dyDescent="0.35">
      <c r="A263" t="s">
        <v>96</v>
      </c>
      <c r="B263" t="s">
        <v>642</v>
      </c>
      <c r="C263" t="s">
        <v>643</v>
      </c>
      <c r="D263" t="s">
        <v>24</v>
      </c>
      <c r="E263" t="s">
        <v>127</v>
      </c>
      <c r="F263" t="s">
        <v>128</v>
      </c>
      <c r="G263" t="s">
        <v>741</v>
      </c>
      <c r="H263">
        <v>22</v>
      </c>
      <c r="I263" t="s">
        <v>526</v>
      </c>
      <c r="J263">
        <v>69</v>
      </c>
      <c r="K263" t="s">
        <v>526</v>
      </c>
      <c r="L263" t="s">
        <v>654</v>
      </c>
      <c r="M263" t="s">
        <v>6</v>
      </c>
      <c r="N263" t="s">
        <v>47</v>
      </c>
      <c r="O263" t="s">
        <v>108</v>
      </c>
      <c r="P263" s="82">
        <f t="shared" si="5"/>
        <v>0.22390304800000002</v>
      </c>
      <c r="T263" t="s">
        <v>655</v>
      </c>
      <c r="U263" t="s">
        <v>745</v>
      </c>
      <c r="V263" t="s">
        <v>501</v>
      </c>
      <c r="W263" s="82">
        <v>0.23154400000000003</v>
      </c>
      <c r="AG263" t="s">
        <v>6</v>
      </c>
      <c r="AH263">
        <v>0.2</v>
      </c>
      <c r="AI263">
        <v>0.20600000000000002</v>
      </c>
    </row>
    <row r="264" spans="1:35" x14ac:dyDescent="0.35">
      <c r="A264" t="s">
        <v>96</v>
      </c>
      <c r="B264" t="s">
        <v>642</v>
      </c>
      <c r="C264" t="s">
        <v>643</v>
      </c>
      <c r="D264" t="s">
        <v>24</v>
      </c>
      <c r="E264" t="s">
        <v>127</v>
      </c>
      <c r="F264" t="s">
        <v>128</v>
      </c>
      <c r="G264" t="s">
        <v>741</v>
      </c>
      <c r="H264">
        <v>22</v>
      </c>
      <c r="I264" t="s">
        <v>526</v>
      </c>
      <c r="J264">
        <v>69</v>
      </c>
      <c r="K264" t="s">
        <v>526</v>
      </c>
      <c r="L264" t="s">
        <v>657</v>
      </c>
      <c r="M264" t="s">
        <v>6</v>
      </c>
      <c r="N264" t="s">
        <v>48</v>
      </c>
      <c r="O264" t="s">
        <v>108</v>
      </c>
      <c r="P264" s="82">
        <f t="shared" si="5"/>
        <v>0.15673213360000002</v>
      </c>
      <c r="T264" t="s">
        <v>658</v>
      </c>
      <c r="U264" t="s">
        <v>746</v>
      </c>
      <c r="V264" t="s">
        <v>245</v>
      </c>
      <c r="W264" s="82">
        <v>0.16208080000000002</v>
      </c>
      <c r="AG264" t="s">
        <v>6</v>
      </c>
      <c r="AH264">
        <v>0.14000000000000001</v>
      </c>
      <c r="AI264">
        <v>0.14420000000000002</v>
      </c>
    </row>
    <row r="265" spans="1:35" x14ac:dyDescent="0.35">
      <c r="A265" t="s">
        <v>96</v>
      </c>
      <c r="B265" t="s">
        <v>642</v>
      </c>
      <c r="C265" t="s">
        <v>643</v>
      </c>
      <c r="D265" t="s">
        <v>24</v>
      </c>
      <c r="E265" t="s">
        <v>127</v>
      </c>
      <c r="F265" t="s">
        <v>128</v>
      </c>
      <c r="G265" t="s">
        <v>741</v>
      </c>
      <c r="H265">
        <v>22</v>
      </c>
      <c r="I265" t="s">
        <v>526</v>
      </c>
      <c r="J265">
        <v>69</v>
      </c>
      <c r="K265" t="s">
        <v>526</v>
      </c>
      <c r="L265" t="s">
        <v>660</v>
      </c>
      <c r="M265" t="s">
        <v>6</v>
      </c>
      <c r="N265" t="s">
        <v>49</v>
      </c>
      <c r="O265" t="s">
        <v>108</v>
      </c>
      <c r="P265" s="82">
        <f t="shared" si="5"/>
        <v>0.44780609600000004</v>
      </c>
      <c r="T265" t="s">
        <v>661</v>
      </c>
      <c r="U265" t="s">
        <v>747</v>
      </c>
      <c r="V265" t="s">
        <v>663</v>
      </c>
      <c r="W265" s="82">
        <v>0.46308800000000006</v>
      </c>
      <c r="AG265" t="s">
        <v>6</v>
      </c>
      <c r="AH265">
        <v>0.4</v>
      </c>
      <c r="AI265">
        <v>0.41200000000000003</v>
      </c>
    </row>
    <row r="266" spans="1:35" x14ac:dyDescent="0.35">
      <c r="A266" t="s">
        <v>96</v>
      </c>
      <c r="B266" t="s">
        <v>642</v>
      </c>
      <c r="C266" t="s">
        <v>643</v>
      </c>
      <c r="D266" t="s">
        <v>24</v>
      </c>
      <c r="E266" t="s">
        <v>127</v>
      </c>
      <c r="F266" t="s">
        <v>128</v>
      </c>
      <c r="G266" t="s">
        <v>741</v>
      </c>
      <c r="H266">
        <v>22</v>
      </c>
      <c r="I266" t="s">
        <v>526</v>
      </c>
      <c r="J266">
        <v>69</v>
      </c>
      <c r="K266" t="s">
        <v>526</v>
      </c>
      <c r="L266" t="s">
        <v>664</v>
      </c>
      <c r="M266" t="s">
        <v>7</v>
      </c>
      <c r="N266" t="s">
        <v>5</v>
      </c>
      <c r="O266" t="s">
        <v>108</v>
      </c>
      <c r="P266" s="82">
        <f t="shared" si="5"/>
        <v>8.95612192E-2</v>
      </c>
      <c r="T266" t="s">
        <v>665</v>
      </c>
      <c r="U266" t="s">
        <v>748</v>
      </c>
      <c r="V266" t="s">
        <v>114</v>
      </c>
      <c r="W266" s="82">
        <v>9.2617599999999994E-2</v>
      </c>
      <c r="AG266" t="s">
        <v>7</v>
      </c>
      <c r="AH266">
        <v>0.08</v>
      </c>
      <c r="AI266">
        <v>8.2400000000000001E-2</v>
      </c>
    </row>
    <row r="267" spans="1:35" x14ac:dyDescent="0.35">
      <c r="A267" t="s">
        <v>96</v>
      </c>
      <c r="B267" t="s">
        <v>642</v>
      </c>
      <c r="C267" t="s">
        <v>643</v>
      </c>
      <c r="D267" t="s">
        <v>24</v>
      </c>
      <c r="E267" t="s">
        <v>127</v>
      </c>
      <c r="F267" t="s">
        <v>128</v>
      </c>
      <c r="G267" t="s">
        <v>741</v>
      </c>
      <c r="H267">
        <v>22</v>
      </c>
      <c r="I267" t="s">
        <v>526</v>
      </c>
      <c r="J267">
        <v>69</v>
      </c>
      <c r="K267" t="s">
        <v>526</v>
      </c>
      <c r="L267" t="s">
        <v>667</v>
      </c>
      <c r="M267" t="s">
        <v>7</v>
      </c>
      <c r="N267" t="s">
        <v>47</v>
      </c>
      <c r="O267" t="s">
        <v>108</v>
      </c>
      <c r="P267" s="82">
        <f t="shared" si="5"/>
        <v>0.23509820039999998</v>
      </c>
      <c r="T267" t="s">
        <v>668</v>
      </c>
      <c r="U267" t="s">
        <v>749</v>
      </c>
      <c r="V267" t="s">
        <v>508</v>
      </c>
      <c r="W267" s="82">
        <v>0.24312119999999998</v>
      </c>
      <c r="AG267" t="s">
        <v>7</v>
      </c>
      <c r="AH267">
        <v>0.21</v>
      </c>
      <c r="AI267">
        <v>0.21629999999999999</v>
      </c>
    </row>
    <row r="268" spans="1:35" x14ac:dyDescent="0.35">
      <c r="A268" t="s">
        <v>96</v>
      </c>
      <c r="B268" t="s">
        <v>642</v>
      </c>
      <c r="C268" t="s">
        <v>643</v>
      </c>
      <c r="D268" t="s">
        <v>24</v>
      </c>
      <c r="E268" t="s">
        <v>127</v>
      </c>
      <c r="F268" t="s">
        <v>128</v>
      </c>
      <c r="G268" t="s">
        <v>741</v>
      </c>
      <c r="H268">
        <v>22</v>
      </c>
      <c r="I268" t="s">
        <v>526</v>
      </c>
      <c r="J268">
        <v>69</v>
      </c>
      <c r="K268" t="s">
        <v>526</v>
      </c>
      <c r="L268" t="s">
        <v>670</v>
      </c>
      <c r="M268" t="s">
        <v>7</v>
      </c>
      <c r="N268" t="s">
        <v>48</v>
      </c>
      <c r="O268" t="s">
        <v>108</v>
      </c>
      <c r="P268" s="82">
        <f t="shared" ref="P268:P331" si="6">(W268*$P$7)+W268</f>
        <v>0.1791224384</v>
      </c>
      <c r="T268" t="s">
        <v>671</v>
      </c>
      <c r="U268" t="s">
        <v>750</v>
      </c>
      <c r="V268" t="s">
        <v>252</v>
      </c>
      <c r="W268" s="82">
        <v>0.18523519999999999</v>
      </c>
      <c r="AG268" t="s">
        <v>7</v>
      </c>
      <c r="AH268">
        <v>0.16</v>
      </c>
      <c r="AI268">
        <v>0.1648</v>
      </c>
    </row>
    <row r="269" spans="1:35" x14ac:dyDescent="0.35">
      <c r="A269" t="s">
        <v>96</v>
      </c>
      <c r="B269" t="s">
        <v>642</v>
      </c>
      <c r="C269" t="s">
        <v>643</v>
      </c>
      <c r="D269" t="s">
        <v>24</v>
      </c>
      <c r="E269" t="s">
        <v>127</v>
      </c>
      <c r="F269" t="s">
        <v>128</v>
      </c>
      <c r="G269" t="s">
        <v>741</v>
      </c>
      <c r="H269">
        <v>22</v>
      </c>
      <c r="I269" t="s">
        <v>526</v>
      </c>
      <c r="J269">
        <v>69</v>
      </c>
      <c r="K269" t="s">
        <v>526</v>
      </c>
      <c r="L269" t="s">
        <v>673</v>
      </c>
      <c r="M269" t="s">
        <v>7</v>
      </c>
      <c r="N269" t="s">
        <v>49</v>
      </c>
      <c r="O269" t="s">
        <v>108</v>
      </c>
      <c r="P269" s="82">
        <f t="shared" si="6"/>
        <v>0.47019640079999997</v>
      </c>
      <c r="T269" t="s">
        <v>674</v>
      </c>
      <c r="U269" t="s">
        <v>751</v>
      </c>
      <c r="V269" t="s">
        <v>676</v>
      </c>
      <c r="W269" s="82">
        <v>0.48624239999999996</v>
      </c>
      <c r="AG269" t="s">
        <v>7</v>
      </c>
      <c r="AH269">
        <v>0.42</v>
      </c>
      <c r="AI269">
        <v>0.43259999999999998</v>
      </c>
    </row>
    <row r="270" spans="1:35" x14ac:dyDescent="0.35">
      <c r="A270" t="s">
        <v>96</v>
      </c>
      <c r="B270" t="s">
        <v>642</v>
      </c>
      <c r="C270" t="s">
        <v>643</v>
      </c>
      <c r="D270" t="s">
        <v>24</v>
      </c>
      <c r="E270" t="s">
        <v>127</v>
      </c>
      <c r="F270" t="s">
        <v>128</v>
      </c>
      <c r="G270" t="s">
        <v>741</v>
      </c>
      <c r="H270">
        <v>22</v>
      </c>
      <c r="I270" t="s">
        <v>526</v>
      </c>
      <c r="J270">
        <v>69</v>
      </c>
      <c r="K270" t="s">
        <v>526</v>
      </c>
      <c r="L270" t="s">
        <v>677</v>
      </c>
      <c r="M270" t="s">
        <v>9</v>
      </c>
      <c r="N270" t="s">
        <v>5</v>
      </c>
      <c r="O270" t="s">
        <v>108</v>
      </c>
      <c r="P270" s="82">
        <f t="shared" si="6"/>
        <v>0.10075637159999999</v>
      </c>
      <c r="T270" t="s">
        <v>678</v>
      </c>
      <c r="U270" t="s">
        <v>752</v>
      </c>
      <c r="V270" t="s">
        <v>117</v>
      </c>
      <c r="W270" s="82">
        <v>0.10419479999999999</v>
      </c>
      <c r="AG270" t="s">
        <v>9</v>
      </c>
      <c r="AH270">
        <v>0.09</v>
      </c>
      <c r="AI270">
        <v>9.2699999999999991E-2</v>
      </c>
    </row>
    <row r="271" spans="1:35" x14ac:dyDescent="0.35">
      <c r="A271" t="s">
        <v>96</v>
      </c>
      <c r="B271" t="s">
        <v>642</v>
      </c>
      <c r="C271" t="s">
        <v>643</v>
      </c>
      <c r="D271" t="s">
        <v>24</v>
      </c>
      <c r="E271" t="s">
        <v>127</v>
      </c>
      <c r="F271" t="s">
        <v>128</v>
      </c>
      <c r="G271" t="s">
        <v>741</v>
      </c>
      <c r="H271">
        <v>22</v>
      </c>
      <c r="I271" t="s">
        <v>526</v>
      </c>
      <c r="J271">
        <v>69</v>
      </c>
      <c r="K271" t="s">
        <v>526</v>
      </c>
      <c r="L271" t="s">
        <v>680</v>
      </c>
      <c r="M271" t="s">
        <v>9</v>
      </c>
      <c r="N271" t="s">
        <v>47</v>
      </c>
      <c r="O271" t="s">
        <v>108</v>
      </c>
      <c r="P271" s="82">
        <f t="shared" si="6"/>
        <v>0.2574885052</v>
      </c>
      <c r="T271" t="s">
        <v>681</v>
      </c>
      <c r="U271" t="s">
        <v>753</v>
      </c>
      <c r="V271" t="s">
        <v>515</v>
      </c>
      <c r="W271" s="82">
        <v>0.2662756</v>
      </c>
      <c r="AG271" t="s">
        <v>9</v>
      </c>
      <c r="AH271">
        <v>0.23</v>
      </c>
      <c r="AI271">
        <v>0.2369</v>
      </c>
    </row>
    <row r="272" spans="1:35" x14ac:dyDescent="0.35">
      <c r="A272" t="s">
        <v>96</v>
      </c>
      <c r="B272" t="s">
        <v>642</v>
      </c>
      <c r="C272" t="s">
        <v>643</v>
      </c>
      <c r="D272" t="s">
        <v>24</v>
      </c>
      <c r="E272" t="s">
        <v>127</v>
      </c>
      <c r="F272" t="s">
        <v>128</v>
      </c>
      <c r="G272" t="s">
        <v>741</v>
      </c>
      <c r="H272">
        <v>22</v>
      </c>
      <c r="I272" t="s">
        <v>526</v>
      </c>
      <c r="J272">
        <v>69</v>
      </c>
      <c r="K272" t="s">
        <v>526</v>
      </c>
      <c r="L272" t="s">
        <v>683</v>
      </c>
      <c r="M272" t="s">
        <v>9</v>
      </c>
      <c r="N272" t="s">
        <v>48</v>
      </c>
      <c r="O272" t="s">
        <v>108</v>
      </c>
      <c r="P272" s="82">
        <f t="shared" si="6"/>
        <v>0.20151274319999998</v>
      </c>
      <c r="T272" t="s">
        <v>684</v>
      </c>
      <c r="U272" t="s">
        <v>754</v>
      </c>
      <c r="V272" t="s">
        <v>259</v>
      </c>
      <c r="W272" s="82">
        <v>0.20838959999999998</v>
      </c>
      <c r="AG272" t="s">
        <v>9</v>
      </c>
      <c r="AH272">
        <v>0.18</v>
      </c>
      <c r="AI272">
        <v>0.18539999999999998</v>
      </c>
    </row>
    <row r="273" spans="1:35" x14ac:dyDescent="0.35">
      <c r="A273" t="s">
        <v>96</v>
      </c>
      <c r="B273" t="s">
        <v>642</v>
      </c>
      <c r="C273" t="s">
        <v>643</v>
      </c>
      <c r="D273" t="s">
        <v>24</v>
      </c>
      <c r="E273" t="s">
        <v>127</v>
      </c>
      <c r="F273" t="s">
        <v>128</v>
      </c>
      <c r="G273" t="s">
        <v>741</v>
      </c>
      <c r="H273">
        <v>22</v>
      </c>
      <c r="I273" t="s">
        <v>526</v>
      </c>
      <c r="J273">
        <v>69</v>
      </c>
      <c r="K273" t="s">
        <v>526</v>
      </c>
      <c r="L273" t="s">
        <v>686</v>
      </c>
      <c r="M273" t="s">
        <v>9</v>
      </c>
      <c r="N273" t="s">
        <v>49</v>
      </c>
      <c r="O273" t="s">
        <v>108</v>
      </c>
      <c r="P273" s="82">
        <f t="shared" si="6"/>
        <v>0.51497701039999999</v>
      </c>
      <c r="T273" t="s">
        <v>687</v>
      </c>
      <c r="U273" t="s">
        <v>755</v>
      </c>
      <c r="V273" t="s">
        <v>689</v>
      </c>
      <c r="W273" s="82">
        <v>0.5325512</v>
      </c>
      <c r="AG273" t="s">
        <v>9</v>
      </c>
      <c r="AH273">
        <v>0.46</v>
      </c>
      <c r="AI273">
        <v>0.4738</v>
      </c>
    </row>
    <row r="274" spans="1:35" x14ac:dyDescent="0.35">
      <c r="A274" t="s">
        <v>96</v>
      </c>
      <c r="B274" t="s">
        <v>642</v>
      </c>
      <c r="C274" t="s">
        <v>643</v>
      </c>
      <c r="D274" t="s">
        <v>24</v>
      </c>
      <c r="E274" t="s">
        <v>127</v>
      </c>
      <c r="F274" t="s">
        <v>128</v>
      </c>
      <c r="G274" t="s">
        <v>741</v>
      </c>
      <c r="H274">
        <v>22</v>
      </c>
      <c r="I274" t="s">
        <v>526</v>
      </c>
      <c r="J274">
        <v>69</v>
      </c>
      <c r="K274" t="s">
        <v>526</v>
      </c>
      <c r="L274" t="s">
        <v>690</v>
      </c>
      <c r="M274" t="s">
        <v>170</v>
      </c>
      <c r="N274" t="s">
        <v>55</v>
      </c>
      <c r="O274" t="s">
        <v>171</v>
      </c>
      <c r="P274" s="82">
        <f t="shared" si="6"/>
        <v>0</v>
      </c>
      <c r="Q274" t="s">
        <v>293</v>
      </c>
      <c r="R274">
        <v>43233410</v>
      </c>
      <c r="T274" t="s">
        <v>691</v>
      </c>
      <c r="U274" t="s">
        <v>756</v>
      </c>
      <c r="V274" t="s">
        <v>175</v>
      </c>
      <c r="W274" s="82">
        <v>0</v>
      </c>
      <c r="AG274" t="s">
        <v>170</v>
      </c>
      <c r="AH274">
        <v>0</v>
      </c>
      <c r="AI274">
        <v>0</v>
      </c>
    </row>
    <row r="275" spans="1:35" x14ac:dyDescent="0.35">
      <c r="A275" t="s">
        <v>96</v>
      </c>
      <c r="B275" t="s">
        <v>642</v>
      </c>
      <c r="C275" t="s">
        <v>643</v>
      </c>
      <c r="D275" t="s">
        <v>24</v>
      </c>
      <c r="E275" t="s">
        <v>127</v>
      </c>
      <c r="F275" t="s">
        <v>128</v>
      </c>
      <c r="G275" t="s">
        <v>741</v>
      </c>
      <c r="H275">
        <v>22</v>
      </c>
      <c r="I275" t="s">
        <v>526</v>
      </c>
      <c r="J275">
        <v>69</v>
      </c>
      <c r="K275" t="s">
        <v>526</v>
      </c>
      <c r="L275" t="s">
        <v>693</v>
      </c>
      <c r="M275" t="s">
        <v>170</v>
      </c>
      <c r="N275" t="s">
        <v>57</v>
      </c>
      <c r="O275" t="s">
        <v>171</v>
      </c>
      <c r="P275" s="82">
        <f t="shared" si="6"/>
        <v>0</v>
      </c>
      <c r="Q275" t="s">
        <v>293</v>
      </c>
      <c r="R275">
        <v>43233410</v>
      </c>
      <c r="T275" t="s">
        <v>694</v>
      </c>
      <c r="U275" t="s">
        <v>757</v>
      </c>
      <c r="V275" t="s">
        <v>180</v>
      </c>
      <c r="W275" s="82">
        <v>0</v>
      </c>
      <c r="AG275" t="s">
        <v>170</v>
      </c>
      <c r="AH275">
        <v>0</v>
      </c>
      <c r="AI275">
        <v>0</v>
      </c>
    </row>
    <row r="276" spans="1:35" x14ac:dyDescent="0.35">
      <c r="A276" t="s">
        <v>96</v>
      </c>
      <c r="B276" t="s">
        <v>642</v>
      </c>
      <c r="C276" t="s">
        <v>643</v>
      </c>
      <c r="D276" t="s">
        <v>24</v>
      </c>
      <c r="E276" t="s">
        <v>127</v>
      </c>
      <c r="F276" t="s">
        <v>128</v>
      </c>
      <c r="G276" t="s">
        <v>741</v>
      </c>
      <c r="H276">
        <v>22</v>
      </c>
      <c r="I276" t="s">
        <v>526</v>
      </c>
      <c r="J276">
        <v>69</v>
      </c>
      <c r="K276" t="s">
        <v>526</v>
      </c>
      <c r="L276" t="s">
        <v>696</v>
      </c>
      <c r="M276" t="s">
        <v>170</v>
      </c>
      <c r="N276" t="s">
        <v>59</v>
      </c>
      <c r="O276" t="s">
        <v>171</v>
      </c>
      <c r="P276" s="82">
        <f t="shared" si="6"/>
        <v>0</v>
      </c>
      <c r="Q276" t="s">
        <v>293</v>
      </c>
      <c r="R276">
        <v>43233410</v>
      </c>
      <c r="T276" t="s">
        <v>697</v>
      </c>
      <c r="U276" t="s">
        <v>758</v>
      </c>
      <c r="V276" t="s">
        <v>185</v>
      </c>
      <c r="W276" s="82">
        <v>0</v>
      </c>
      <c r="AG276" t="s">
        <v>170</v>
      </c>
      <c r="AH276">
        <v>0</v>
      </c>
      <c r="AI276">
        <v>0</v>
      </c>
    </row>
    <row r="277" spans="1:35" x14ac:dyDescent="0.35">
      <c r="A277" t="s">
        <v>96</v>
      </c>
      <c r="B277" t="s">
        <v>642</v>
      </c>
      <c r="C277" t="s">
        <v>643</v>
      </c>
      <c r="D277" t="s">
        <v>24</v>
      </c>
      <c r="E277" t="s">
        <v>127</v>
      </c>
      <c r="F277" t="s">
        <v>128</v>
      </c>
      <c r="G277" t="s">
        <v>741</v>
      </c>
      <c r="H277">
        <v>22</v>
      </c>
      <c r="I277" t="s">
        <v>526</v>
      </c>
      <c r="J277">
        <v>69</v>
      </c>
      <c r="K277" t="s">
        <v>526</v>
      </c>
      <c r="L277" t="s">
        <v>699</v>
      </c>
      <c r="M277" s="81" t="s">
        <v>118</v>
      </c>
      <c r="N277" t="s">
        <v>700</v>
      </c>
      <c r="O277" t="s">
        <v>103</v>
      </c>
      <c r="P277" s="82">
        <f t="shared" si="6"/>
        <v>0</v>
      </c>
      <c r="Q277" t="s">
        <v>293</v>
      </c>
      <c r="R277" t="s">
        <v>339</v>
      </c>
      <c r="T277" t="s">
        <v>702</v>
      </c>
      <c r="U277" t="s">
        <v>759</v>
      </c>
      <c r="V277" t="s">
        <v>704</v>
      </c>
      <c r="W277" s="82">
        <v>0</v>
      </c>
      <c r="AG277" s="81" t="s">
        <v>118</v>
      </c>
      <c r="AH277">
        <v>0</v>
      </c>
      <c r="AI277">
        <v>0</v>
      </c>
    </row>
    <row r="278" spans="1:35" x14ac:dyDescent="0.35">
      <c r="A278" t="s">
        <v>96</v>
      </c>
      <c r="B278" t="s">
        <v>642</v>
      </c>
      <c r="C278" t="s">
        <v>643</v>
      </c>
      <c r="D278" t="s">
        <v>24</v>
      </c>
      <c r="E278" t="s">
        <v>127</v>
      </c>
      <c r="F278" t="s">
        <v>128</v>
      </c>
      <c r="G278" t="s">
        <v>741</v>
      </c>
      <c r="H278">
        <v>22</v>
      </c>
      <c r="I278" t="s">
        <v>526</v>
      </c>
      <c r="J278">
        <v>69</v>
      </c>
      <c r="K278" t="s">
        <v>526</v>
      </c>
      <c r="L278" t="s">
        <v>705</v>
      </c>
      <c r="M278" s="81" t="s">
        <v>118</v>
      </c>
      <c r="N278" t="s">
        <v>706</v>
      </c>
      <c r="O278" t="s">
        <v>103</v>
      </c>
      <c r="P278" s="82">
        <f t="shared" si="6"/>
        <v>2467.4115889600002</v>
      </c>
      <c r="Q278" t="s">
        <v>760</v>
      </c>
      <c r="R278">
        <v>44103116</v>
      </c>
      <c r="T278" t="s">
        <v>708</v>
      </c>
      <c r="U278" t="s">
        <v>761</v>
      </c>
      <c r="V278" t="s">
        <v>710</v>
      </c>
      <c r="W278" s="82">
        <v>2551.6148800000001</v>
      </c>
      <c r="AG278" s="81" t="s">
        <v>118</v>
      </c>
      <c r="AH278">
        <v>2204</v>
      </c>
      <c r="AI278">
        <v>2270.12</v>
      </c>
    </row>
    <row r="279" spans="1:35" x14ac:dyDescent="0.35">
      <c r="A279" t="s">
        <v>96</v>
      </c>
      <c r="B279" t="s">
        <v>642</v>
      </c>
      <c r="C279" t="s">
        <v>643</v>
      </c>
      <c r="D279" t="s">
        <v>24</v>
      </c>
      <c r="E279" t="s">
        <v>127</v>
      </c>
      <c r="F279" t="s">
        <v>128</v>
      </c>
      <c r="G279" t="s">
        <v>741</v>
      </c>
      <c r="H279">
        <v>22</v>
      </c>
      <c r="I279" t="s">
        <v>526</v>
      </c>
      <c r="J279">
        <v>69</v>
      </c>
      <c r="K279" t="s">
        <v>526</v>
      </c>
      <c r="L279" t="s">
        <v>711</v>
      </c>
      <c r="M279" s="81" t="s">
        <v>118</v>
      </c>
      <c r="N279" t="s">
        <v>287</v>
      </c>
      <c r="O279" t="s">
        <v>103</v>
      </c>
      <c r="P279" s="82">
        <f t="shared" si="6"/>
        <v>3614.9147099599995</v>
      </c>
      <c r="Q279" t="s">
        <v>762</v>
      </c>
      <c r="R279">
        <v>43201545</v>
      </c>
      <c r="T279" t="s">
        <v>713</v>
      </c>
      <c r="U279" t="s">
        <v>763</v>
      </c>
      <c r="V279" t="s">
        <v>290</v>
      </c>
      <c r="W279" s="82">
        <v>3738.2778799999996</v>
      </c>
      <c r="AG279" s="81" t="s">
        <v>118</v>
      </c>
      <c r="AH279">
        <v>3229</v>
      </c>
      <c r="AI279">
        <v>3325.87</v>
      </c>
    </row>
    <row r="280" spans="1:35" x14ac:dyDescent="0.35">
      <c r="A280" t="s">
        <v>96</v>
      </c>
      <c r="B280" t="s">
        <v>642</v>
      </c>
      <c r="C280" t="s">
        <v>643</v>
      </c>
      <c r="D280" t="s">
        <v>24</v>
      </c>
      <c r="E280" t="s">
        <v>127</v>
      </c>
      <c r="F280" t="s">
        <v>128</v>
      </c>
      <c r="G280" t="s">
        <v>741</v>
      </c>
      <c r="H280">
        <v>22</v>
      </c>
      <c r="I280" t="s">
        <v>526</v>
      </c>
      <c r="J280">
        <v>69</v>
      </c>
      <c r="K280" t="s">
        <v>526</v>
      </c>
      <c r="L280" t="s">
        <v>715</v>
      </c>
      <c r="M280" s="81" t="s">
        <v>118</v>
      </c>
      <c r="N280" t="s">
        <v>292</v>
      </c>
      <c r="O280" t="s">
        <v>103</v>
      </c>
      <c r="P280" s="82">
        <f t="shared" si="6"/>
        <v>0</v>
      </c>
      <c r="Q280" t="s">
        <v>293</v>
      </c>
      <c r="R280" t="s">
        <v>339</v>
      </c>
      <c r="T280" t="s">
        <v>716</v>
      </c>
      <c r="U280" t="s">
        <v>764</v>
      </c>
      <c r="V280" t="s">
        <v>296</v>
      </c>
      <c r="W280" s="82">
        <v>0</v>
      </c>
      <c r="AG280" s="81" t="s">
        <v>118</v>
      </c>
      <c r="AH280">
        <v>0</v>
      </c>
      <c r="AI280">
        <v>0</v>
      </c>
    </row>
    <row r="281" spans="1:35" x14ac:dyDescent="0.35">
      <c r="A281" t="s">
        <v>96</v>
      </c>
      <c r="B281" t="s">
        <v>642</v>
      </c>
      <c r="C281" t="s">
        <v>643</v>
      </c>
      <c r="D281" t="s">
        <v>24</v>
      </c>
      <c r="E281" t="s">
        <v>127</v>
      </c>
      <c r="F281" t="s">
        <v>128</v>
      </c>
      <c r="G281" t="s">
        <v>741</v>
      </c>
      <c r="H281">
        <v>22</v>
      </c>
      <c r="I281" t="s">
        <v>526</v>
      </c>
      <c r="J281">
        <v>69</v>
      </c>
      <c r="K281" t="s">
        <v>526</v>
      </c>
      <c r="L281" t="s">
        <v>718</v>
      </c>
      <c r="M281" s="81" t="s">
        <v>118</v>
      </c>
      <c r="N281" t="s">
        <v>298</v>
      </c>
      <c r="O281" t="s">
        <v>103</v>
      </c>
      <c r="P281" s="82">
        <f t="shared" si="6"/>
        <v>4023.5377725600001</v>
      </c>
      <c r="Q281" t="s">
        <v>765</v>
      </c>
      <c r="R281">
        <v>44103116</v>
      </c>
      <c r="T281" t="s">
        <v>720</v>
      </c>
      <c r="U281" t="s">
        <v>766</v>
      </c>
      <c r="V281" t="s">
        <v>302</v>
      </c>
      <c r="W281" s="82">
        <v>4160.8456800000004</v>
      </c>
      <c r="AG281" s="81" t="s">
        <v>118</v>
      </c>
      <c r="AH281">
        <v>3594</v>
      </c>
      <c r="AI281">
        <v>3701.82</v>
      </c>
    </row>
    <row r="282" spans="1:35" x14ac:dyDescent="0.35">
      <c r="A282" t="s">
        <v>96</v>
      </c>
      <c r="B282" t="s">
        <v>642</v>
      </c>
      <c r="C282" t="s">
        <v>643</v>
      </c>
      <c r="D282" t="s">
        <v>24</v>
      </c>
      <c r="E282" t="s">
        <v>127</v>
      </c>
      <c r="F282" t="s">
        <v>128</v>
      </c>
      <c r="G282" t="s">
        <v>741</v>
      </c>
      <c r="H282">
        <v>22</v>
      </c>
      <c r="I282" t="s">
        <v>526</v>
      </c>
      <c r="J282">
        <v>69</v>
      </c>
      <c r="K282" t="s">
        <v>526</v>
      </c>
      <c r="L282" t="s">
        <v>722</v>
      </c>
      <c r="M282" s="81" t="s">
        <v>118</v>
      </c>
      <c r="N282" t="s">
        <v>304</v>
      </c>
      <c r="O282" t="s">
        <v>305</v>
      </c>
      <c r="P282" s="82">
        <f t="shared" si="6"/>
        <v>5143.0530125599998</v>
      </c>
      <c r="Q282" t="s">
        <v>765</v>
      </c>
      <c r="R282">
        <v>44103116</v>
      </c>
      <c r="T282" t="s">
        <v>724</v>
      </c>
      <c r="U282" t="s">
        <v>767</v>
      </c>
      <c r="V282" t="s">
        <v>308</v>
      </c>
      <c r="W282" s="82">
        <v>5318.5656799999997</v>
      </c>
      <c r="AG282" s="81" t="s">
        <v>118</v>
      </c>
      <c r="AH282">
        <v>4594</v>
      </c>
      <c r="AI282">
        <v>4731.82</v>
      </c>
    </row>
    <row r="283" spans="1:35" x14ac:dyDescent="0.35">
      <c r="A283" t="s">
        <v>96</v>
      </c>
      <c r="B283" t="s">
        <v>642</v>
      </c>
      <c r="C283" t="s">
        <v>643</v>
      </c>
      <c r="D283" t="s">
        <v>24</v>
      </c>
      <c r="E283" t="s">
        <v>127</v>
      </c>
      <c r="F283" t="s">
        <v>128</v>
      </c>
      <c r="G283" t="s">
        <v>741</v>
      </c>
      <c r="H283">
        <v>22</v>
      </c>
      <c r="I283" t="s">
        <v>526</v>
      </c>
      <c r="J283">
        <v>69</v>
      </c>
      <c r="K283" t="s">
        <v>526</v>
      </c>
      <c r="L283" t="s">
        <v>726</v>
      </c>
      <c r="M283" s="81" t="s">
        <v>118</v>
      </c>
      <c r="N283" t="s">
        <v>727</v>
      </c>
      <c r="O283" t="s">
        <v>103</v>
      </c>
      <c r="P283" s="82">
        <f t="shared" si="6"/>
        <v>0</v>
      </c>
      <c r="Q283" t="s">
        <v>293</v>
      </c>
      <c r="R283">
        <v>44103116</v>
      </c>
      <c r="T283" t="s">
        <v>728</v>
      </c>
      <c r="U283" t="s">
        <v>768</v>
      </c>
      <c r="V283" t="s">
        <v>730</v>
      </c>
      <c r="W283" s="82">
        <v>0</v>
      </c>
      <c r="AG283" s="81" t="s">
        <v>118</v>
      </c>
      <c r="AH283">
        <v>0</v>
      </c>
      <c r="AI283">
        <v>0</v>
      </c>
    </row>
    <row r="284" spans="1:35" x14ac:dyDescent="0.35">
      <c r="A284" t="s">
        <v>96</v>
      </c>
      <c r="B284" t="s">
        <v>642</v>
      </c>
      <c r="C284" t="s">
        <v>643</v>
      </c>
      <c r="D284" t="s">
        <v>24</v>
      </c>
      <c r="E284" t="s">
        <v>127</v>
      </c>
      <c r="F284" t="s">
        <v>128</v>
      </c>
      <c r="G284" t="s">
        <v>741</v>
      </c>
      <c r="H284">
        <v>22</v>
      </c>
      <c r="I284" t="s">
        <v>526</v>
      </c>
      <c r="J284">
        <v>69</v>
      </c>
      <c r="K284" t="s">
        <v>526</v>
      </c>
      <c r="L284" t="s">
        <v>731</v>
      </c>
      <c r="M284" s="81" t="s">
        <v>118</v>
      </c>
      <c r="N284" t="s">
        <v>732</v>
      </c>
      <c r="O284" t="s">
        <v>103</v>
      </c>
      <c r="P284" s="82">
        <f t="shared" si="6"/>
        <v>2935.3689592799997</v>
      </c>
      <c r="Q284" t="s">
        <v>769</v>
      </c>
      <c r="R284">
        <v>44103103</v>
      </c>
      <c r="T284" t="s">
        <v>734</v>
      </c>
      <c r="U284" t="s">
        <v>770</v>
      </c>
      <c r="V284" t="s">
        <v>736</v>
      </c>
      <c r="W284" s="82">
        <v>3035.5418399999999</v>
      </c>
      <c r="AG284" s="81" t="s">
        <v>118</v>
      </c>
      <c r="AH284">
        <v>2622</v>
      </c>
      <c r="AI284">
        <v>2700.66</v>
      </c>
    </row>
    <row r="285" spans="1:35" x14ac:dyDescent="0.35">
      <c r="A285" t="s">
        <v>96</v>
      </c>
      <c r="B285" t="s">
        <v>642</v>
      </c>
      <c r="C285" t="s">
        <v>643</v>
      </c>
      <c r="D285" t="s">
        <v>24</v>
      </c>
      <c r="E285" t="s">
        <v>127</v>
      </c>
      <c r="F285" t="s">
        <v>128</v>
      </c>
      <c r="G285" t="s">
        <v>741</v>
      </c>
      <c r="H285">
        <v>22</v>
      </c>
      <c r="I285" t="s">
        <v>526</v>
      </c>
      <c r="J285">
        <v>69</v>
      </c>
      <c r="K285" t="s">
        <v>526</v>
      </c>
      <c r="L285" t="s">
        <v>737</v>
      </c>
      <c r="M285" s="81" t="s">
        <v>118</v>
      </c>
      <c r="N285" t="s">
        <v>320</v>
      </c>
      <c r="O285" t="s">
        <v>171</v>
      </c>
      <c r="P285" s="82">
        <f t="shared" si="6"/>
        <v>671.70914400000004</v>
      </c>
      <c r="Q285" t="s">
        <v>353</v>
      </c>
      <c r="R285">
        <v>43201404</v>
      </c>
      <c r="T285" t="s">
        <v>739</v>
      </c>
      <c r="U285" t="s">
        <v>771</v>
      </c>
      <c r="V285" t="s">
        <v>324</v>
      </c>
      <c r="W285" s="82">
        <v>694.63200000000006</v>
      </c>
      <c r="AG285" s="81" t="s">
        <v>118</v>
      </c>
      <c r="AH285">
        <v>600</v>
      </c>
      <c r="AI285">
        <v>618</v>
      </c>
    </row>
    <row r="286" spans="1:35" x14ac:dyDescent="0.35">
      <c r="A286" t="s">
        <v>96</v>
      </c>
      <c r="B286" t="s">
        <v>642</v>
      </c>
      <c r="C286" t="s">
        <v>643</v>
      </c>
      <c r="D286" t="s">
        <v>25</v>
      </c>
      <c r="E286" t="s">
        <v>140</v>
      </c>
      <c r="F286" t="s">
        <v>215</v>
      </c>
      <c r="G286" t="s">
        <v>772</v>
      </c>
      <c r="H286">
        <v>30</v>
      </c>
      <c r="I286">
        <v>76</v>
      </c>
      <c r="J286">
        <v>63.7</v>
      </c>
      <c r="K286">
        <v>76</v>
      </c>
      <c r="L286" t="s">
        <v>645</v>
      </c>
      <c r="M286" s="81" t="s">
        <v>646</v>
      </c>
      <c r="O286" t="s">
        <v>103</v>
      </c>
      <c r="P286" s="82">
        <f t="shared" si="6"/>
        <v>27570.301815480001</v>
      </c>
      <c r="Q286" t="s">
        <v>773</v>
      </c>
      <c r="R286">
        <v>44101503</v>
      </c>
      <c r="T286" t="s">
        <v>648</v>
      </c>
      <c r="U286" t="s">
        <v>774</v>
      </c>
      <c r="V286" t="s">
        <v>650</v>
      </c>
      <c r="W286" s="82">
        <v>28511.170440000002</v>
      </c>
      <c r="AG286" s="81" t="s">
        <v>646</v>
      </c>
      <c r="AH286">
        <v>24627</v>
      </c>
      <c r="AI286">
        <v>25365.81</v>
      </c>
    </row>
    <row r="287" spans="1:35" x14ac:dyDescent="0.35">
      <c r="A287" t="s">
        <v>96</v>
      </c>
      <c r="B287" t="s">
        <v>642</v>
      </c>
      <c r="C287" t="s">
        <v>643</v>
      </c>
      <c r="D287" t="s">
        <v>25</v>
      </c>
      <c r="E287" t="s">
        <v>140</v>
      </c>
      <c r="F287" t="s">
        <v>215</v>
      </c>
      <c r="G287" t="s">
        <v>772</v>
      </c>
      <c r="H287">
        <v>30</v>
      </c>
      <c r="I287">
        <v>76</v>
      </c>
      <c r="J287">
        <v>63.7</v>
      </c>
      <c r="K287">
        <v>76</v>
      </c>
      <c r="L287" t="s">
        <v>651</v>
      </c>
      <c r="M287" t="s">
        <v>6</v>
      </c>
      <c r="N287" t="s">
        <v>5</v>
      </c>
      <c r="O287" t="s">
        <v>108</v>
      </c>
      <c r="P287" s="82">
        <f t="shared" si="6"/>
        <v>5.5975762000000005E-2</v>
      </c>
      <c r="T287" t="s">
        <v>652</v>
      </c>
      <c r="U287" t="s">
        <v>775</v>
      </c>
      <c r="V287" t="s">
        <v>111</v>
      </c>
      <c r="W287" s="82">
        <v>5.7886000000000007E-2</v>
      </c>
      <c r="AG287" t="s">
        <v>6</v>
      </c>
      <c r="AH287">
        <v>0.05</v>
      </c>
      <c r="AI287">
        <v>5.1500000000000004E-2</v>
      </c>
    </row>
    <row r="288" spans="1:35" x14ac:dyDescent="0.35">
      <c r="A288" t="s">
        <v>96</v>
      </c>
      <c r="B288" t="s">
        <v>642</v>
      </c>
      <c r="C288" t="s">
        <v>643</v>
      </c>
      <c r="D288" t="s">
        <v>25</v>
      </c>
      <c r="E288" t="s">
        <v>140</v>
      </c>
      <c r="F288" t="s">
        <v>215</v>
      </c>
      <c r="G288" t="s">
        <v>772</v>
      </c>
      <c r="H288">
        <v>30</v>
      </c>
      <c r="I288">
        <v>76</v>
      </c>
      <c r="J288">
        <v>63.7</v>
      </c>
      <c r="K288">
        <v>76</v>
      </c>
      <c r="L288" t="s">
        <v>654</v>
      </c>
      <c r="M288" t="s">
        <v>6</v>
      </c>
      <c r="N288" t="s">
        <v>47</v>
      </c>
      <c r="O288" t="s">
        <v>108</v>
      </c>
      <c r="P288" s="82">
        <f t="shared" si="6"/>
        <v>0.22390304800000002</v>
      </c>
      <c r="T288" t="s">
        <v>655</v>
      </c>
      <c r="U288" t="s">
        <v>776</v>
      </c>
      <c r="V288" t="s">
        <v>501</v>
      </c>
      <c r="W288" s="82">
        <v>0.23154400000000003</v>
      </c>
      <c r="AG288" t="s">
        <v>6</v>
      </c>
      <c r="AH288">
        <v>0.2</v>
      </c>
      <c r="AI288">
        <v>0.20600000000000002</v>
      </c>
    </row>
    <row r="289" spans="1:35" x14ac:dyDescent="0.35">
      <c r="A289" t="s">
        <v>96</v>
      </c>
      <c r="B289" t="s">
        <v>642</v>
      </c>
      <c r="C289" t="s">
        <v>643</v>
      </c>
      <c r="D289" t="s">
        <v>25</v>
      </c>
      <c r="E289" t="s">
        <v>140</v>
      </c>
      <c r="F289" t="s">
        <v>215</v>
      </c>
      <c r="G289" t="s">
        <v>772</v>
      </c>
      <c r="H289">
        <v>30</v>
      </c>
      <c r="I289">
        <v>76</v>
      </c>
      <c r="J289">
        <v>63.7</v>
      </c>
      <c r="K289">
        <v>76</v>
      </c>
      <c r="L289" t="s">
        <v>657</v>
      </c>
      <c r="M289" t="s">
        <v>6</v>
      </c>
      <c r="N289" t="s">
        <v>48</v>
      </c>
      <c r="O289" t="s">
        <v>108</v>
      </c>
      <c r="P289" s="82">
        <f t="shared" si="6"/>
        <v>5.5975762000000005E-2</v>
      </c>
      <c r="T289" t="s">
        <v>658</v>
      </c>
      <c r="U289" t="s">
        <v>777</v>
      </c>
      <c r="V289" t="s">
        <v>245</v>
      </c>
      <c r="W289" s="82">
        <v>5.7886000000000007E-2</v>
      </c>
      <c r="AG289" t="s">
        <v>6</v>
      </c>
      <c r="AH289">
        <v>0.05</v>
      </c>
      <c r="AI289">
        <v>5.1500000000000004E-2</v>
      </c>
    </row>
    <row r="290" spans="1:35" x14ac:dyDescent="0.35">
      <c r="A290" t="s">
        <v>96</v>
      </c>
      <c r="B290" t="s">
        <v>642</v>
      </c>
      <c r="C290" t="s">
        <v>643</v>
      </c>
      <c r="D290" t="s">
        <v>25</v>
      </c>
      <c r="E290" t="s">
        <v>140</v>
      </c>
      <c r="F290" t="s">
        <v>215</v>
      </c>
      <c r="G290" t="s">
        <v>772</v>
      </c>
      <c r="H290">
        <v>30</v>
      </c>
      <c r="I290">
        <v>76</v>
      </c>
      <c r="J290">
        <v>63.7</v>
      </c>
      <c r="K290">
        <v>76</v>
      </c>
      <c r="L290" t="s">
        <v>660</v>
      </c>
      <c r="M290" t="s">
        <v>6</v>
      </c>
      <c r="N290" t="s">
        <v>49</v>
      </c>
      <c r="O290" t="s">
        <v>108</v>
      </c>
      <c r="P290" s="82">
        <f t="shared" si="6"/>
        <v>0.22390304800000002</v>
      </c>
      <c r="T290" t="s">
        <v>661</v>
      </c>
      <c r="U290" t="s">
        <v>778</v>
      </c>
      <c r="V290" t="s">
        <v>663</v>
      </c>
      <c r="W290" s="82">
        <v>0.23154400000000003</v>
      </c>
      <c r="AG290" t="s">
        <v>6</v>
      </c>
      <c r="AH290">
        <v>0.2</v>
      </c>
      <c r="AI290">
        <v>0.20600000000000002</v>
      </c>
    </row>
    <row r="291" spans="1:35" x14ac:dyDescent="0.35">
      <c r="A291" t="s">
        <v>96</v>
      </c>
      <c r="B291" t="s">
        <v>642</v>
      </c>
      <c r="C291" t="s">
        <v>643</v>
      </c>
      <c r="D291" t="s">
        <v>25</v>
      </c>
      <c r="E291" t="s">
        <v>140</v>
      </c>
      <c r="F291" t="s">
        <v>215</v>
      </c>
      <c r="G291" t="s">
        <v>772</v>
      </c>
      <c r="H291">
        <v>30</v>
      </c>
      <c r="I291">
        <v>76</v>
      </c>
      <c r="J291">
        <v>63.7</v>
      </c>
      <c r="K291">
        <v>76</v>
      </c>
      <c r="L291" t="s">
        <v>664</v>
      </c>
      <c r="M291" t="s">
        <v>7</v>
      </c>
      <c r="N291" t="s">
        <v>5</v>
      </c>
      <c r="O291" t="s">
        <v>108</v>
      </c>
      <c r="P291" s="82">
        <f t="shared" si="6"/>
        <v>5.5975762000000005E-2</v>
      </c>
      <c r="T291" t="s">
        <v>665</v>
      </c>
      <c r="U291" t="s">
        <v>779</v>
      </c>
      <c r="V291" t="s">
        <v>114</v>
      </c>
      <c r="W291" s="82">
        <v>5.7886000000000007E-2</v>
      </c>
      <c r="AG291" t="s">
        <v>7</v>
      </c>
      <c r="AH291">
        <v>0.05</v>
      </c>
      <c r="AI291">
        <v>5.1500000000000004E-2</v>
      </c>
    </row>
    <row r="292" spans="1:35" x14ac:dyDescent="0.35">
      <c r="A292" t="s">
        <v>96</v>
      </c>
      <c r="B292" t="s">
        <v>642</v>
      </c>
      <c r="C292" t="s">
        <v>643</v>
      </c>
      <c r="D292" t="s">
        <v>25</v>
      </c>
      <c r="E292" t="s">
        <v>140</v>
      </c>
      <c r="F292" t="s">
        <v>215</v>
      </c>
      <c r="G292" t="s">
        <v>772</v>
      </c>
      <c r="H292">
        <v>30</v>
      </c>
      <c r="I292">
        <v>76</v>
      </c>
      <c r="J292">
        <v>63.7</v>
      </c>
      <c r="K292">
        <v>76</v>
      </c>
      <c r="L292" t="s">
        <v>667</v>
      </c>
      <c r="M292" t="s">
        <v>7</v>
      </c>
      <c r="N292" t="s">
        <v>47</v>
      </c>
      <c r="O292" t="s">
        <v>108</v>
      </c>
      <c r="P292" s="82">
        <f t="shared" si="6"/>
        <v>0.22390304800000002</v>
      </c>
      <c r="T292" t="s">
        <v>668</v>
      </c>
      <c r="U292" t="s">
        <v>780</v>
      </c>
      <c r="V292" t="s">
        <v>508</v>
      </c>
      <c r="W292" s="82">
        <v>0.23154400000000003</v>
      </c>
      <c r="AG292" t="s">
        <v>7</v>
      </c>
      <c r="AH292">
        <v>0.2</v>
      </c>
      <c r="AI292">
        <v>0.20600000000000002</v>
      </c>
    </row>
    <row r="293" spans="1:35" x14ac:dyDescent="0.35">
      <c r="A293" t="s">
        <v>96</v>
      </c>
      <c r="B293" t="s">
        <v>642</v>
      </c>
      <c r="C293" t="s">
        <v>643</v>
      </c>
      <c r="D293" t="s">
        <v>25</v>
      </c>
      <c r="E293" t="s">
        <v>140</v>
      </c>
      <c r="F293" t="s">
        <v>215</v>
      </c>
      <c r="G293" t="s">
        <v>772</v>
      </c>
      <c r="H293">
        <v>30</v>
      </c>
      <c r="I293">
        <v>76</v>
      </c>
      <c r="J293">
        <v>63.7</v>
      </c>
      <c r="K293">
        <v>76</v>
      </c>
      <c r="L293" t="s">
        <v>670</v>
      </c>
      <c r="M293" t="s">
        <v>7</v>
      </c>
      <c r="N293" t="s">
        <v>48</v>
      </c>
      <c r="O293" t="s">
        <v>108</v>
      </c>
      <c r="P293" s="82">
        <f t="shared" si="6"/>
        <v>5.5975762000000005E-2</v>
      </c>
      <c r="T293" t="s">
        <v>671</v>
      </c>
      <c r="U293" t="s">
        <v>781</v>
      </c>
      <c r="V293" t="s">
        <v>252</v>
      </c>
      <c r="W293" s="82">
        <v>5.7886000000000007E-2</v>
      </c>
      <c r="AG293" t="s">
        <v>7</v>
      </c>
      <c r="AH293">
        <v>0.05</v>
      </c>
      <c r="AI293">
        <v>5.1500000000000004E-2</v>
      </c>
    </row>
    <row r="294" spans="1:35" x14ac:dyDescent="0.35">
      <c r="A294" t="s">
        <v>96</v>
      </c>
      <c r="B294" t="s">
        <v>642</v>
      </c>
      <c r="C294" t="s">
        <v>643</v>
      </c>
      <c r="D294" t="s">
        <v>25</v>
      </c>
      <c r="E294" t="s">
        <v>140</v>
      </c>
      <c r="F294" t="s">
        <v>215</v>
      </c>
      <c r="G294" t="s">
        <v>772</v>
      </c>
      <c r="H294">
        <v>30</v>
      </c>
      <c r="I294">
        <v>76</v>
      </c>
      <c r="J294">
        <v>63.7</v>
      </c>
      <c r="K294">
        <v>76</v>
      </c>
      <c r="L294" t="s">
        <v>673</v>
      </c>
      <c r="M294" t="s">
        <v>7</v>
      </c>
      <c r="N294" t="s">
        <v>49</v>
      </c>
      <c r="O294" t="s">
        <v>108</v>
      </c>
      <c r="P294" s="82">
        <f t="shared" si="6"/>
        <v>0.22390304800000002</v>
      </c>
      <c r="T294" t="s">
        <v>674</v>
      </c>
      <c r="U294" t="s">
        <v>782</v>
      </c>
      <c r="V294" t="s">
        <v>676</v>
      </c>
      <c r="W294" s="82">
        <v>0.23154400000000003</v>
      </c>
      <c r="AG294" t="s">
        <v>7</v>
      </c>
      <c r="AH294">
        <v>0.2</v>
      </c>
      <c r="AI294">
        <v>0.20600000000000002</v>
      </c>
    </row>
    <row r="295" spans="1:35" x14ac:dyDescent="0.35">
      <c r="A295" t="s">
        <v>96</v>
      </c>
      <c r="B295" t="s">
        <v>642</v>
      </c>
      <c r="C295" t="s">
        <v>643</v>
      </c>
      <c r="D295" t="s">
        <v>25</v>
      </c>
      <c r="E295" t="s">
        <v>140</v>
      </c>
      <c r="F295" t="s">
        <v>215</v>
      </c>
      <c r="G295" t="s">
        <v>772</v>
      </c>
      <c r="H295">
        <v>30</v>
      </c>
      <c r="I295">
        <v>76</v>
      </c>
      <c r="J295">
        <v>63.7</v>
      </c>
      <c r="K295">
        <v>76</v>
      </c>
      <c r="L295" t="s">
        <v>677</v>
      </c>
      <c r="M295" t="s">
        <v>9</v>
      </c>
      <c r="N295" t="s">
        <v>5</v>
      </c>
      <c r="O295" t="s">
        <v>108</v>
      </c>
      <c r="P295" s="82">
        <f t="shared" si="6"/>
        <v>5.5975762000000005E-2</v>
      </c>
      <c r="T295" t="s">
        <v>678</v>
      </c>
      <c r="U295" t="s">
        <v>783</v>
      </c>
      <c r="V295" t="s">
        <v>117</v>
      </c>
      <c r="W295" s="82">
        <v>5.7886000000000007E-2</v>
      </c>
      <c r="AG295" t="s">
        <v>9</v>
      </c>
      <c r="AH295">
        <v>0.05</v>
      </c>
      <c r="AI295">
        <v>5.1500000000000004E-2</v>
      </c>
    </row>
    <row r="296" spans="1:35" x14ac:dyDescent="0.35">
      <c r="A296" t="s">
        <v>96</v>
      </c>
      <c r="B296" t="s">
        <v>642</v>
      </c>
      <c r="C296" t="s">
        <v>643</v>
      </c>
      <c r="D296" t="s">
        <v>25</v>
      </c>
      <c r="E296" t="s">
        <v>140</v>
      </c>
      <c r="F296" t="s">
        <v>215</v>
      </c>
      <c r="G296" t="s">
        <v>772</v>
      </c>
      <c r="H296">
        <v>30</v>
      </c>
      <c r="I296">
        <v>76</v>
      </c>
      <c r="J296">
        <v>63.7</v>
      </c>
      <c r="K296">
        <v>76</v>
      </c>
      <c r="L296" t="s">
        <v>680</v>
      </c>
      <c r="M296" t="s">
        <v>9</v>
      </c>
      <c r="N296" t="s">
        <v>47</v>
      </c>
      <c r="O296" t="s">
        <v>108</v>
      </c>
      <c r="P296" s="82">
        <f t="shared" si="6"/>
        <v>0.22390304800000002</v>
      </c>
      <c r="T296" t="s">
        <v>681</v>
      </c>
      <c r="U296" t="s">
        <v>784</v>
      </c>
      <c r="V296" t="s">
        <v>515</v>
      </c>
      <c r="W296" s="82">
        <v>0.23154400000000003</v>
      </c>
      <c r="AG296" t="s">
        <v>9</v>
      </c>
      <c r="AH296">
        <v>0.2</v>
      </c>
      <c r="AI296">
        <v>0.20600000000000002</v>
      </c>
    </row>
    <row r="297" spans="1:35" x14ac:dyDescent="0.35">
      <c r="A297" t="s">
        <v>96</v>
      </c>
      <c r="B297" t="s">
        <v>642</v>
      </c>
      <c r="C297" t="s">
        <v>643</v>
      </c>
      <c r="D297" t="s">
        <v>25</v>
      </c>
      <c r="E297" t="s">
        <v>140</v>
      </c>
      <c r="F297" t="s">
        <v>215</v>
      </c>
      <c r="G297" t="s">
        <v>772</v>
      </c>
      <c r="H297">
        <v>30</v>
      </c>
      <c r="I297">
        <v>76</v>
      </c>
      <c r="J297">
        <v>63.7</v>
      </c>
      <c r="K297">
        <v>76</v>
      </c>
      <c r="L297" t="s">
        <v>683</v>
      </c>
      <c r="M297" t="s">
        <v>9</v>
      </c>
      <c r="N297" t="s">
        <v>48</v>
      </c>
      <c r="O297" t="s">
        <v>108</v>
      </c>
      <c r="P297" s="82">
        <f t="shared" si="6"/>
        <v>5.5975762000000005E-2</v>
      </c>
      <c r="T297" t="s">
        <v>684</v>
      </c>
      <c r="U297" t="s">
        <v>785</v>
      </c>
      <c r="V297" t="s">
        <v>259</v>
      </c>
      <c r="W297" s="82">
        <v>5.7886000000000007E-2</v>
      </c>
      <c r="AG297" t="s">
        <v>9</v>
      </c>
      <c r="AH297">
        <v>0.05</v>
      </c>
      <c r="AI297">
        <v>5.1500000000000004E-2</v>
      </c>
    </row>
    <row r="298" spans="1:35" x14ac:dyDescent="0.35">
      <c r="A298" t="s">
        <v>96</v>
      </c>
      <c r="B298" t="s">
        <v>642</v>
      </c>
      <c r="C298" t="s">
        <v>643</v>
      </c>
      <c r="D298" t="s">
        <v>25</v>
      </c>
      <c r="E298" t="s">
        <v>140</v>
      </c>
      <c r="F298" t="s">
        <v>215</v>
      </c>
      <c r="G298" t="s">
        <v>772</v>
      </c>
      <c r="H298">
        <v>30</v>
      </c>
      <c r="I298">
        <v>76</v>
      </c>
      <c r="J298">
        <v>63.7</v>
      </c>
      <c r="K298">
        <v>76</v>
      </c>
      <c r="L298" t="s">
        <v>686</v>
      </c>
      <c r="M298" t="s">
        <v>9</v>
      </c>
      <c r="N298" t="s">
        <v>49</v>
      </c>
      <c r="O298" t="s">
        <v>108</v>
      </c>
      <c r="P298" s="82">
        <f t="shared" si="6"/>
        <v>0.22390304800000002</v>
      </c>
      <c r="T298" t="s">
        <v>687</v>
      </c>
      <c r="U298" t="s">
        <v>786</v>
      </c>
      <c r="V298" t="s">
        <v>689</v>
      </c>
      <c r="W298" s="82">
        <v>0.23154400000000003</v>
      </c>
      <c r="AG298" t="s">
        <v>9</v>
      </c>
      <c r="AH298">
        <v>0.2</v>
      </c>
      <c r="AI298">
        <v>0.20600000000000002</v>
      </c>
    </row>
    <row r="299" spans="1:35" x14ac:dyDescent="0.35">
      <c r="A299" t="s">
        <v>96</v>
      </c>
      <c r="B299" t="s">
        <v>642</v>
      </c>
      <c r="C299" t="s">
        <v>643</v>
      </c>
      <c r="D299" t="s">
        <v>25</v>
      </c>
      <c r="E299" t="s">
        <v>140</v>
      </c>
      <c r="F299" t="s">
        <v>215</v>
      </c>
      <c r="G299" t="s">
        <v>772</v>
      </c>
      <c r="H299">
        <v>30</v>
      </c>
      <c r="I299">
        <v>76</v>
      </c>
      <c r="J299">
        <v>63.7</v>
      </c>
      <c r="K299">
        <v>76</v>
      </c>
      <c r="L299" t="s">
        <v>690</v>
      </c>
      <c r="M299" t="s">
        <v>170</v>
      </c>
      <c r="N299" t="s">
        <v>55</v>
      </c>
      <c r="O299" t="s">
        <v>171</v>
      </c>
      <c r="P299" s="82">
        <f t="shared" si="6"/>
        <v>0</v>
      </c>
      <c r="Q299" t="s">
        <v>293</v>
      </c>
      <c r="R299">
        <v>43232111</v>
      </c>
      <c r="T299" t="s">
        <v>691</v>
      </c>
      <c r="U299" t="s">
        <v>787</v>
      </c>
      <c r="V299" t="s">
        <v>175</v>
      </c>
      <c r="W299" s="82">
        <v>0</v>
      </c>
      <c r="AG299" t="s">
        <v>170</v>
      </c>
      <c r="AH299">
        <v>0</v>
      </c>
      <c r="AI299">
        <v>0</v>
      </c>
    </row>
    <row r="300" spans="1:35" x14ac:dyDescent="0.35">
      <c r="A300" t="s">
        <v>96</v>
      </c>
      <c r="B300" t="s">
        <v>642</v>
      </c>
      <c r="C300" t="s">
        <v>643</v>
      </c>
      <c r="D300" t="s">
        <v>25</v>
      </c>
      <c r="E300" t="s">
        <v>140</v>
      </c>
      <c r="F300" t="s">
        <v>215</v>
      </c>
      <c r="G300" t="s">
        <v>772</v>
      </c>
      <c r="H300">
        <v>30</v>
      </c>
      <c r="I300">
        <v>76</v>
      </c>
      <c r="J300">
        <v>63.7</v>
      </c>
      <c r="K300">
        <v>76</v>
      </c>
      <c r="L300" t="s">
        <v>693</v>
      </c>
      <c r="M300" t="s">
        <v>170</v>
      </c>
      <c r="N300" t="s">
        <v>57</v>
      </c>
      <c r="O300" t="s">
        <v>171</v>
      </c>
      <c r="P300" s="82">
        <f t="shared" si="6"/>
        <v>0</v>
      </c>
      <c r="Q300" t="s">
        <v>365</v>
      </c>
      <c r="R300">
        <v>43201404</v>
      </c>
      <c r="T300" t="s">
        <v>694</v>
      </c>
      <c r="U300" t="s">
        <v>788</v>
      </c>
      <c r="V300" t="s">
        <v>180</v>
      </c>
      <c r="W300" s="82">
        <v>0</v>
      </c>
      <c r="AG300" t="s">
        <v>170</v>
      </c>
      <c r="AH300">
        <v>0</v>
      </c>
      <c r="AI300">
        <v>0</v>
      </c>
    </row>
    <row r="301" spans="1:35" x14ac:dyDescent="0.35">
      <c r="A301" t="s">
        <v>96</v>
      </c>
      <c r="B301" t="s">
        <v>642</v>
      </c>
      <c r="C301" t="s">
        <v>643</v>
      </c>
      <c r="D301" t="s">
        <v>25</v>
      </c>
      <c r="E301" t="s">
        <v>140</v>
      </c>
      <c r="F301" t="s">
        <v>215</v>
      </c>
      <c r="G301" t="s">
        <v>772</v>
      </c>
      <c r="H301">
        <v>30</v>
      </c>
      <c r="I301">
        <v>76</v>
      </c>
      <c r="J301">
        <v>63.7</v>
      </c>
      <c r="K301">
        <v>76</v>
      </c>
      <c r="L301" t="s">
        <v>696</v>
      </c>
      <c r="M301" t="s">
        <v>170</v>
      </c>
      <c r="N301" t="s">
        <v>59</v>
      </c>
      <c r="O301" t="s">
        <v>171</v>
      </c>
      <c r="P301" s="82">
        <f t="shared" si="6"/>
        <v>0</v>
      </c>
      <c r="Q301" t="s">
        <v>365</v>
      </c>
      <c r="R301">
        <v>43201404</v>
      </c>
      <c r="T301" t="s">
        <v>697</v>
      </c>
      <c r="U301" t="s">
        <v>789</v>
      </c>
      <c r="V301" t="s">
        <v>185</v>
      </c>
      <c r="W301" s="82">
        <v>0</v>
      </c>
      <c r="AG301" t="s">
        <v>170</v>
      </c>
      <c r="AH301">
        <v>0</v>
      </c>
      <c r="AI301">
        <v>0</v>
      </c>
    </row>
    <row r="302" spans="1:35" x14ac:dyDescent="0.35">
      <c r="A302" t="s">
        <v>96</v>
      </c>
      <c r="B302" t="s">
        <v>642</v>
      </c>
      <c r="C302" t="s">
        <v>643</v>
      </c>
      <c r="D302" t="s">
        <v>25</v>
      </c>
      <c r="E302" t="s">
        <v>140</v>
      </c>
      <c r="F302" t="s">
        <v>215</v>
      </c>
      <c r="G302" t="s">
        <v>772</v>
      </c>
      <c r="H302">
        <v>30</v>
      </c>
      <c r="I302">
        <v>76</v>
      </c>
      <c r="J302">
        <v>63.7</v>
      </c>
      <c r="K302">
        <v>76</v>
      </c>
      <c r="L302" t="s">
        <v>699</v>
      </c>
      <c r="M302" s="81" t="s">
        <v>118</v>
      </c>
      <c r="N302" t="s">
        <v>700</v>
      </c>
      <c r="O302" t="s">
        <v>103</v>
      </c>
      <c r="P302" s="82">
        <f t="shared" si="6"/>
        <v>4461.2682314000003</v>
      </c>
      <c r="Q302" t="s">
        <v>790</v>
      </c>
      <c r="R302">
        <v>44103116</v>
      </c>
      <c r="T302" t="s">
        <v>702</v>
      </c>
      <c r="U302" t="s">
        <v>791</v>
      </c>
      <c r="V302" t="s">
        <v>704</v>
      </c>
      <c r="W302" s="82">
        <v>4613.5142000000005</v>
      </c>
      <c r="AG302" s="81" t="s">
        <v>118</v>
      </c>
      <c r="AH302">
        <v>3985</v>
      </c>
      <c r="AI302">
        <v>4104.55</v>
      </c>
    </row>
    <row r="303" spans="1:35" x14ac:dyDescent="0.35">
      <c r="A303" t="s">
        <v>96</v>
      </c>
      <c r="B303" t="s">
        <v>642</v>
      </c>
      <c r="C303" t="s">
        <v>643</v>
      </c>
      <c r="D303" t="s">
        <v>25</v>
      </c>
      <c r="E303" t="s">
        <v>140</v>
      </c>
      <c r="F303" t="s">
        <v>215</v>
      </c>
      <c r="G303" t="s">
        <v>772</v>
      </c>
      <c r="H303">
        <v>30</v>
      </c>
      <c r="I303">
        <v>76</v>
      </c>
      <c r="J303">
        <v>63.7</v>
      </c>
      <c r="K303">
        <v>76</v>
      </c>
      <c r="L303" t="s">
        <v>705</v>
      </c>
      <c r="M303" s="81" t="s">
        <v>118</v>
      </c>
      <c r="N303" t="s">
        <v>706</v>
      </c>
      <c r="O303" t="s">
        <v>103</v>
      </c>
      <c r="P303" s="82">
        <f t="shared" si="6"/>
        <v>696.33847927999989</v>
      </c>
      <c r="Q303" t="s">
        <v>792</v>
      </c>
      <c r="R303">
        <v>44103116</v>
      </c>
      <c r="T303" t="s">
        <v>708</v>
      </c>
      <c r="U303" t="s">
        <v>793</v>
      </c>
      <c r="V303" t="s">
        <v>710</v>
      </c>
      <c r="W303" s="82">
        <v>720.10183999999992</v>
      </c>
      <c r="AG303" s="81" t="s">
        <v>118</v>
      </c>
      <c r="AH303">
        <v>622</v>
      </c>
      <c r="AI303">
        <v>640.66</v>
      </c>
    </row>
    <row r="304" spans="1:35" x14ac:dyDescent="0.35">
      <c r="A304" t="s">
        <v>96</v>
      </c>
      <c r="B304" t="s">
        <v>642</v>
      </c>
      <c r="C304" t="s">
        <v>643</v>
      </c>
      <c r="D304" t="s">
        <v>25</v>
      </c>
      <c r="E304" t="s">
        <v>140</v>
      </c>
      <c r="F304" t="s">
        <v>215</v>
      </c>
      <c r="G304" t="s">
        <v>772</v>
      </c>
      <c r="H304">
        <v>30</v>
      </c>
      <c r="I304">
        <v>76</v>
      </c>
      <c r="J304">
        <v>63.7</v>
      </c>
      <c r="K304">
        <v>76</v>
      </c>
      <c r="L304" t="s">
        <v>711</v>
      </c>
      <c r="M304" s="81" t="s">
        <v>118</v>
      </c>
      <c r="N304" t="s">
        <v>287</v>
      </c>
      <c r="O304" t="s">
        <v>103</v>
      </c>
      <c r="P304" s="82">
        <f t="shared" si="6"/>
        <v>694.09944880000012</v>
      </c>
      <c r="Q304" t="s">
        <v>794</v>
      </c>
      <c r="R304">
        <v>43201545</v>
      </c>
      <c r="T304" t="s">
        <v>713</v>
      </c>
      <c r="U304" t="s">
        <v>795</v>
      </c>
      <c r="V304" t="s">
        <v>290</v>
      </c>
      <c r="W304" s="82">
        <v>717.78640000000007</v>
      </c>
      <c r="AG304" s="81" t="s">
        <v>118</v>
      </c>
      <c r="AH304">
        <v>620</v>
      </c>
      <c r="AI304">
        <v>638.6</v>
      </c>
    </row>
    <row r="305" spans="1:35" x14ac:dyDescent="0.35">
      <c r="A305" t="s">
        <v>96</v>
      </c>
      <c r="B305" t="s">
        <v>642</v>
      </c>
      <c r="C305" t="s">
        <v>643</v>
      </c>
      <c r="D305" t="s">
        <v>25</v>
      </c>
      <c r="E305" t="s">
        <v>140</v>
      </c>
      <c r="F305" t="s">
        <v>215</v>
      </c>
      <c r="G305" t="s">
        <v>772</v>
      </c>
      <c r="H305">
        <v>30</v>
      </c>
      <c r="I305">
        <v>76</v>
      </c>
      <c r="J305">
        <v>63.7</v>
      </c>
      <c r="K305">
        <v>76</v>
      </c>
      <c r="L305" t="s">
        <v>715</v>
      </c>
      <c r="M305" s="81" t="s">
        <v>118</v>
      </c>
      <c r="N305" t="s">
        <v>292</v>
      </c>
      <c r="O305" t="s">
        <v>103</v>
      </c>
      <c r="P305" s="82">
        <f t="shared" si="6"/>
        <v>0</v>
      </c>
      <c r="Q305" t="s">
        <v>293</v>
      </c>
      <c r="R305">
        <v>43201402</v>
      </c>
      <c r="T305" t="s">
        <v>716</v>
      </c>
      <c r="U305" t="s">
        <v>796</v>
      </c>
      <c r="V305" t="s">
        <v>296</v>
      </c>
      <c r="W305" s="82">
        <v>0</v>
      </c>
      <c r="AG305" s="81" t="s">
        <v>118</v>
      </c>
      <c r="AH305">
        <v>0</v>
      </c>
      <c r="AI305">
        <v>0</v>
      </c>
    </row>
    <row r="306" spans="1:35" x14ac:dyDescent="0.35">
      <c r="A306" t="s">
        <v>96</v>
      </c>
      <c r="B306" t="s">
        <v>642</v>
      </c>
      <c r="C306" t="s">
        <v>643</v>
      </c>
      <c r="D306" t="s">
        <v>25</v>
      </c>
      <c r="E306" t="s">
        <v>140</v>
      </c>
      <c r="F306" t="s">
        <v>215</v>
      </c>
      <c r="G306" t="s">
        <v>772</v>
      </c>
      <c r="H306">
        <v>30</v>
      </c>
      <c r="I306">
        <v>76</v>
      </c>
      <c r="J306">
        <v>63.7</v>
      </c>
      <c r="K306">
        <v>76</v>
      </c>
      <c r="L306" t="s">
        <v>718</v>
      </c>
      <c r="M306" s="81" t="s">
        <v>118</v>
      </c>
      <c r="N306" t="s">
        <v>298</v>
      </c>
      <c r="O306" t="s">
        <v>103</v>
      </c>
      <c r="P306" s="82">
        <f t="shared" si="6"/>
        <v>0</v>
      </c>
      <c r="Q306" t="s">
        <v>293</v>
      </c>
      <c r="R306">
        <v>44101705</v>
      </c>
      <c r="T306" t="s">
        <v>720</v>
      </c>
      <c r="U306" t="s">
        <v>797</v>
      </c>
      <c r="V306" t="s">
        <v>302</v>
      </c>
      <c r="W306" s="82">
        <v>0</v>
      </c>
      <c r="AG306" s="81" t="s">
        <v>118</v>
      </c>
      <c r="AH306">
        <v>0</v>
      </c>
      <c r="AI306">
        <v>0</v>
      </c>
    </row>
    <row r="307" spans="1:35" x14ac:dyDescent="0.35">
      <c r="A307" t="s">
        <v>96</v>
      </c>
      <c r="B307" t="s">
        <v>642</v>
      </c>
      <c r="C307" t="s">
        <v>643</v>
      </c>
      <c r="D307" t="s">
        <v>25</v>
      </c>
      <c r="E307" t="s">
        <v>140</v>
      </c>
      <c r="F307" t="s">
        <v>215</v>
      </c>
      <c r="G307" t="s">
        <v>772</v>
      </c>
      <c r="H307">
        <v>30</v>
      </c>
      <c r="I307">
        <v>76</v>
      </c>
      <c r="J307">
        <v>63.7</v>
      </c>
      <c r="K307">
        <v>76</v>
      </c>
      <c r="L307" t="s">
        <v>722</v>
      </c>
      <c r="M307" s="81" t="s">
        <v>118</v>
      </c>
      <c r="N307" t="s">
        <v>304</v>
      </c>
      <c r="O307" t="s">
        <v>305</v>
      </c>
      <c r="P307" s="82">
        <f t="shared" si="6"/>
        <v>0</v>
      </c>
      <c r="Q307" t="s">
        <v>293</v>
      </c>
      <c r="R307">
        <v>44101705</v>
      </c>
      <c r="T307" t="s">
        <v>724</v>
      </c>
      <c r="U307" t="s">
        <v>798</v>
      </c>
      <c r="V307" t="s">
        <v>308</v>
      </c>
      <c r="W307" s="82">
        <v>0</v>
      </c>
      <c r="AG307" s="81" t="s">
        <v>118</v>
      </c>
      <c r="AH307">
        <v>0</v>
      </c>
      <c r="AI307">
        <v>0</v>
      </c>
    </row>
    <row r="308" spans="1:35" x14ac:dyDescent="0.35">
      <c r="A308" t="s">
        <v>96</v>
      </c>
      <c r="B308" t="s">
        <v>642</v>
      </c>
      <c r="C308" t="s">
        <v>643</v>
      </c>
      <c r="D308" t="s">
        <v>25</v>
      </c>
      <c r="E308" t="s">
        <v>140</v>
      </c>
      <c r="F308" t="s">
        <v>215</v>
      </c>
      <c r="G308" t="s">
        <v>772</v>
      </c>
      <c r="H308">
        <v>30</v>
      </c>
      <c r="I308">
        <v>76</v>
      </c>
      <c r="J308">
        <v>63.7</v>
      </c>
      <c r="K308">
        <v>76</v>
      </c>
      <c r="L308" t="s">
        <v>726</v>
      </c>
      <c r="M308" s="81" t="s">
        <v>118</v>
      </c>
      <c r="N308" t="s">
        <v>727</v>
      </c>
      <c r="O308" t="s">
        <v>103</v>
      </c>
      <c r="P308" s="82">
        <f t="shared" si="6"/>
        <v>0</v>
      </c>
      <c r="Q308" t="s">
        <v>293</v>
      </c>
      <c r="R308">
        <v>44103116</v>
      </c>
      <c r="T308" t="s">
        <v>728</v>
      </c>
      <c r="U308" t="s">
        <v>799</v>
      </c>
      <c r="V308" t="s">
        <v>730</v>
      </c>
      <c r="W308" s="82">
        <v>0</v>
      </c>
      <c r="AG308" s="81" t="s">
        <v>118</v>
      </c>
      <c r="AH308">
        <v>0</v>
      </c>
      <c r="AI308">
        <v>0</v>
      </c>
    </row>
    <row r="309" spans="1:35" x14ac:dyDescent="0.35">
      <c r="A309" t="s">
        <v>96</v>
      </c>
      <c r="B309" t="s">
        <v>642</v>
      </c>
      <c r="C309" t="s">
        <v>643</v>
      </c>
      <c r="D309" t="s">
        <v>25</v>
      </c>
      <c r="E309" t="s">
        <v>140</v>
      </c>
      <c r="F309" t="s">
        <v>215</v>
      </c>
      <c r="G309" t="s">
        <v>772</v>
      </c>
      <c r="H309">
        <v>30</v>
      </c>
      <c r="I309">
        <v>76</v>
      </c>
      <c r="J309">
        <v>63.7</v>
      </c>
      <c r="K309">
        <v>76</v>
      </c>
      <c r="L309" t="s">
        <v>731</v>
      </c>
      <c r="M309" s="81" t="s">
        <v>118</v>
      </c>
      <c r="N309" t="s">
        <v>732</v>
      </c>
      <c r="O309" t="s">
        <v>103</v>
      </c>
      <c r="P309" s="82">
        <f t="shared" si="6"/>
        <v>2565.9289300800001</v>
      </c>
      <c r="Q309" t="s">
        <v>800</v>
      </c>
      <c r="R309">
        <v>44103103</v>
      </c>
      <c r="T309" t="s">
        <v>734</v>
      </c>
      <c r="U309" t="s">
        <v>801</v>
      </c>
      <c r="V309" t="s">
        <v>736</v>
      </c>
      <c r="W309" s="82">
        <v>2653.49424</v>
      </c>
      <c r="AG309" s="81" t="s">
        <v>118</v>
      </c>
      <c r="AH309">
        <v>2292</v>
      </c>
      <c r="AI309">
        <v>2360.7600000000002</v>
      </c>
    </row>
    <row r="310" spans="1:35" x14ac:dyDescent="0.35">
      <c r="A310" t="s">
        <v>96</v>
      </c>
      <c r="B310" t="s">
        <v>642</v>
      </c>
      <c r="C310" t="s">
        <v>643</v>
      </c>
      <c r="D310" t="s">
        <v>25</v>
      </c>
      <c r="E310" t="s">
        <v>140</v>
      </c>
      <c r="F310" t="s">
        <v>215</v>
      </c>
      <c r="G310" t="s">
        <v>772</v>
      </c>
      <c r="H310">
        <v>30</v>
      </c>
      <c r="I310">
        <v>76</v>
      </c>
      <c r="J310">
        <v>63.7</v>
      </c>
      <c r="K310">
        <v>76</v>
      </c>
      <c r="L310" t="s">
        <v>737</v>
      </c>
      <c r="M310" s="81" t="s">
        <v>118</v>
      </c>
      <c r="N310" t="s">
        <v>320</v>
      </c>
      <c r="O310" t="s">
        <v>171</v>
      </c>
      <c r="P310" s="82">
        <f t="shared" si="6"/>
        <v>3582.4487680000002</v>
      </c>
      <c r="Q310" t="s">
        <v>383</v>
      </c>
      <c r="R310">
        <v>81111809</v>
      </c>
      <c r="T310" t="s">
        <v>739</v>
      </c>
      <c r="U310" t="s">
        <v>802</v>
      </c>
      <c r="V310" t="s">
        <v>324</v>
      </c>
      <c r="W310" s="82">
        <v>3704.7040000000002</v>
      </c>
      <c r="AG310" s="81" t="s">
        <v>118</v>
      </c>
      <c r="AH310">
        <v>3200</v>
      </c>
      <c r="AI310">
        <v>3296</v>
      </c>
    </row>
    <row r="311" spans="1:35" x14ac:dyDescent="0.35">
      <c r="A311" t="s">
        <v>1879</v>
      </c>
      <c r="B311" t="s">
        <v>803</v>
      </c>
      <c r="C311" t="s">
        <v>804</v>
      </c>
      <c r="D311" t="s">
        <v>23</v>
      </c>
      <c r="E311" t="s">
        <v>99</v>
      </c>
      <c r="F311" t="s">
        <v>233</v>
      </c>
      <c r="G311" t="s">
        <v>1880</v>
      </c>
      <c r="H311">
        <v>35</v>
      </c>
      <c r="I311">
        <v>0.02</v>
      </c>
      <c r="J311">
        <v>49</v>
      </c>
      <c r="K311">
        <v>0</v>
      </c>
      <c r="L311" t="s">
        <v>805</v>
      </c>
      <c r="M311" s="81" t="s">
        <v>806</v>
      </c>
      <c r="O311" t="s">
        <v>103</v>
      </c>
      <c r="P311" s="82">
        <f t="shared" si="6"/>
        <v>27203.100816760001</v>
      </c>
      <c r="Q311" t="s">
        <v>1881</v>
      </c>
      <c r="R311">
        <v>44101503</v>
      </c>
      <c r="T311" t="s">
        <v>807</v>
      </c>
      <c r="U311" t="s">
        <v>808</v>
      </c>
      <c r="V311" t="s">
        <v>809</v>
      </c>
      <c r="W311" s="82">
        <v>28131.438280000002</v>
      </c>
      <c r="AG311" s="81" t="s">
        <v>806</v>
      </c>
      <c r="AH311">
        <v>24299</v>
      </c>
      <c r="AI311">
        <v>25027.97</v>
      </c>
    </row>
    <row r="312" spans="1:35" x14ac:dyDescent="0.35">
      <c r="A312" t="s">
        <v>1879</v>
      </c>
      <c r="B312" t="s">
        <v>803</v>
      </c>
      <c r="C312" t="s">
        <v>804</v>
      </c>
      <c r="D312" t="s">
        <v>23</v>
      </c>
      <c r="E312" t="s">
        <v>99</v>
      </c>
      <c r="F312" t="s">
        <v>233</v>
      </c>
      <c r="G312" t="s">
        <v>1880</v>
      </c>
      <c r="H312">
        <v>35</v>
      </c>
      <c r="I312">
        <v>0.02</v>
      </c>
      <c r="J312">
        <v>49</v>
      </c>
      <c r="K312">
        <v>0</v>
      </c>
      <c r="L312" t="s">
        <v>810</v>
      </c>
      <c r="M312" t="s">
        <v>6</v>
      </c>
      <c r="N312" t="s">
        <v>5</v>
      </c>
      <c r="O312" t="s">
        <v>108</v>
      </c>
      <c r="P312" s="82">
        <f t="shared" si="6"/>
        <v>3.8063518160000004E-2</v>
      </c>
      <c r="T312" t="s">
        <v>811</v>
      </c>
      <c r="U312" t="s">
        <v>812</v>
      </c>
      <c r="V312" t="s">
        <v>111</v>
      </c>
      <c r="W312" s="82">
        <v>3.9362480000000005E-2</v>
      </c>
      <c r="AG312" t="s">
        <v>6</v>
      </c>
      <c r="AH312">
        <v>3.4000000000000002E-2</v>
      </c>
      <c r="AI312">
        <v>3.5020000000000003E-2</v>
      </c>
    </row>
    <row r="313" spans="1:35" x14ac:dyDescent="0.35">
      <c r="A313" t="s">
        <v>1879</v>
      </c>
      <c r="B313" t="s">
        <v>803</v>
      </c>
      <c r="C313" t="s">
        <v>804</v>
      </c>
      <c r="D313" t="s">
        <v>23</v>
      </c>
      <c r="E313" t="s">
        <v>99</v>
      </c>
      <c r="F313" t="s">
        <v>233</v>
      </c>
      <c r="G313" t="s">
        <v>1880</v>
      </c>
      <c r="H313">
        <v>35</v>
      </c>
      <c r="I313">
        <v>0.02</v>
      </c>
      <c r="J313">
        <v>49</v>
      </c>
      <c r="K313">
        <v>0</v>
      </c>
      <c r="L313" t="s">
        <v>813</v>
      </c>
      <c r="M313" t="s">
        <v>6</v>
      </c>
      <c r="N313" t="s">
        <v>47</v>
      </c>
      <c r="O313" t="s">
        <v>108</v>
      </c>
      <c r="P313" s="82">
        <f t="shared" si="6"/>
        <v>0.20151274319999998</v>
      </c>
      <c r="T313" t="s">
        <v>814</v>
      </c>
      <c r="U313" t="s">
        <v>815</v>
      </c>
      <c r="V313" t="s">
        <v>501</v>
      </c>
      <c r="W313" s="82">
        <v>0.20838959999999998</v>
      </c>
      <c r="AG313" t="s">
        <v>6</v>
      </c>
      <c r="AH313">
        <v>0.18</v>
      </c>
      <c r="AI313">
        <v>0.18539999999999998</v>
      </c>
    </row>
    <row r="314" spans="1:35" x14ac:dyDescent="0.35">
      <c r="A314" t="s">
        <v>1879</v>
      </c>
      <c r="B314" t="s">
        <v>803</v>
      </c>
      <c r="C314" t="s">
        <v>804</v>
      </c>
      <c r="D314" t="s">
        <v>23</v>
      </c>
      <c r="E314" t="s">
        <v>99</v>
      </c>
      <c r="F314" t="s">
        <v>233</v>
      </c>
      <c r="G314" t="s">
        <v>1880</v>
      </c>
      <c r="H314">
        <v>35</v>
      </c>
      <c r="I314">
        <v>0.02</v>
      </c>
      <c r="J314">
        <v>49</v>
      </c>
      <c r="K314">
        <v>0</v>
      </c>
      <c r="L314" t="s">
        <v>816</v>
      </c>
      <c r="M314" t="s">
        <v>6</v>
      </c>
      <c r="N314" t="s">
        <v>48</v>
      </c>
      <c r="O314" t="s">
        <v>108</v>
      </c>
      <c r="P314" s="82">
        <f t="shared" si="6"/>
        <v>4.1422063879999992E-2</v>
      </c>
      <c r="T314" t="s">
        <v>817</v>
      </c>
      <c r="U314" t="s">
        <v>818</v>
      </c>
      <c r="V314" t="s">
        <v>245</v>
      </c>
      <c r="W314" s="82">
        <v>4.2835639999999994E-2</v>
      </c>
      <c r="AG314" t="s">
        <v>6</v>
      </c>
      <c r="AH314">
        <v>3.6999999999999998E-2</v>
      </c>
      <c r="AI314">
        <v>3.8109999999999998E-2</v>
      </c>
    </row>
    <row r="315" spans="1:35" x14ac:dyDescent="0.35">
      <c r="A315" t="s">
        <v>1879</v>
      </c>
      <c r="B315" t="s">
        <v>803</v>
      </c>
      <c r="C315" t="s">
        <v>804</v>
      </c>
      <c r="D315" t="s">
        <v>23</v>
      </c>
      <c r="E315" t="s">
        <v>99</v>
      </c>
      <c r="F315" t="s">
        <v>233</v>
      </c>
      <c r="G315" t="s">
        <v>1880</v>
      </c>
      <c r="H315">
        <v>35</v>
      </c>
      <c r="I315">
        <v>0.02</v>
      </c>
      <c r="J315">
        <v>49</v>
      </c>
      <c r="K315">
        <v>0</v>
      </c>
      <c r="L315" t="s">
        <v>819</v>
      </c>
      <c r="M315" t="s">
        <v>6</v>
      </c>
      <c r="N315" t="s">
        <v>49</v>
      </c>
      <c r="O315" t="s">
        <v>108</v>
      </c>
      <c r="P315" s="82">
        <f t="shared" si="6"/>
        <v>0.22166401752000003</v>
      </c>
      <c r="T315" t="s">
        <v>820</v>
      </c>
      <c r="U315" t="s">
        <v>821</v>
      </c>
      <c r="V315" t="s">
        <v>663</v>
      </c>
      <c r="W315" s="82">
        <v>0.22922856000000003</v>
      </c>
      <c r="AG315" t="s">
        <v>6</v>
      </c>
      <c r="AH315">
        <v>0.19800000000000001</v>
      </c>
      <c r="AI315">
        <v>0.20394000000000001</v>
      </c>
    </row>
    <row r="316" spans="1:35" x14ac:dyDescent="0.35">
      <c r="A316" t="s">
        <v>1879</v>
      </c>
      <c r="B316" t="s">
        <v>803</v>
      </c>
      <c r="C316" t="s">
        <v>804</v>
      </c>
      <c r="D316" t="s">
        <v>23</v>
      </c>
      <c r="E316" t="s">
        <v>99</v>
      </c>
      <c r="F316" t="s">
        <v>233</v>
      </c>
      <c r="G316" t="s">
        <v>1880</v>
      </c>
      <c r="H316">
        <v>35</v>
      </c>
      <c r="I316">
        <v>0.02</v>
      </c>
      <c r="J316">
        <v>49</v>
      </c>
      <c r="K316">
        <v>0</v>
      </c>
      <c r="L316" t="s">
        <v>822</v>
      </c>
      <c r="M316" t="s">
        <v>7</v>
      </c>
      <c r="N316" t="s">
        <v>5</v>
      </c>
      <c r="O316" t="s">
        <v>108</v>
      </c>
      <c r="P316" s="82">
        <f t="shared" si="6"/>
        <v>3.8063518160000004E-2</v>
      </c>
      <c r="T316" t="s">
        <v>823</v>
      </c>
      <c r="U316" t="s">
        <v>824</v>
      </c>
      <c r="V316" t="s">
        <v>114</v>
      </c>
      <c r="W316" s="82">
        <v>3.9362480000000005E-2</v>
      </c>
      <c r="AG316" t="s">
        <v>7</v>
      </c>
      <c r="AH316">
        <v>3.4000000000000002E-2</v>
      </c>
      <c r="AI316">
        <v>3.5020000000000003E-2</v>
      </c>
    </row>
    <row r="317" spans="1:35" x14ac:dyDescent="0.35">
      <c r="A317" t="s">
        <v>1879</v>
      </c>
      <c r="B317" t="s">
        <v>803</v>
      </c>
      <c r="C317" t="s">
        <v>804</v>
      </c>
      <c r="D317" t="s">
        <v>23</v>
      </c>
      <c r="E317" t="s">
        <v>99</v>
      </c>
      <c r="F317" t="s">
        <v>233</v>
      </c>
      <c r="G317" t="s">
        <v>1880</v>
      </c>
      <c r="H317">
        <v>35</v>
      </c>
      <c r="I317">
        <v>0.02</v>
      </c>
      <c r="J317">
        <v>49</v>
      </c>
      <c r="K317">
        <v>0</v>
      </c>
      <c r="L317" t="s">
        <v>825</v>
      </c>
      <c r="M317" t="s">
        <v>7</v>
      </c>
      <c r="N317" t="s">
        <v>47</v>
      </c>
      <c r="O317" t="s">
        <v>108</v>
      </c>
      <c r="P317" s="82">
        <f t="shared" si="6"/>
        <v>0.20151274319999998</v>
      </c>
      <c r="T317" t="s">
        <v>826</v>
      </c>
      <c r="U317" t="s">
        <v>827</v>
      </c>
      <c r="V317" t="s">
        <v>508</v>
      </c>
      <c r="W317" s="82">
        <v>0.20838959999999998</v>
      </c>
      <c r="AG317" t="s">
        <v>7</v>
      </c>
      <c r="AH317">
        <v>0.18</v>
      </c>
      <c r="AI317">
        <v>0.18539999999999998</v>
      </c>
    </row>
    <row r="318" spans="1:35" x14ac:dyDescent="0.35">
      <c r="A318" t="s">
        <v>1879</v>
      </c>
      <c r="B318" t="s">
        <v>803</v>
      </c>
      <c r="C318" t="s">
        <v>804</v>
      </c>
      <c r="D318" t="s">
        <v>23</v>
      </c>
      <c r="E318" t="s">
        <v>99</v>
      </c>
      <c r="F318" t="s">
        <v>233</v>
      </c>
      <c r="G318" t="s">
        <v>1880</v>
      </c>
      <c r="H318">
        <v>35</v>
      </c>
      <c r="I318">
        <v>0.02</v>
      </c>
      <c r="J318">
        <v>49</v>
      </c>
      <c r="K318">
        <v>0</v>
      </c>
      <c r="L318" t="s">
        <v>828</v>
      </c>
      <c r="M318" t="s">
        <v>7</v>
      </c>
      <c r="N318" t="s">
        <v>48</v>
      </c>
      <c r="O318" t="s">
        <v>108</v>
      </c>
      <c r="P318" s="82">
        <f t="shared" si="6"/>
        <v>4.1422063879999992E-2</v>
      </c>
      <c r="T318" t="s">
        <v>829</v>
      </c>
      <c r="U318" t="s">
        <v>830</v>
      </c>
      <c r="V318" t="s">
        <v>252</v>
      </c>
      <c r="W318" s="82">
        <v>4.2835639999999994E-2</v>
      </c>
      <c r="AG318" t="s">
        <v>7</v>
      </c>
      <c r="AH318">
        <v>3.6999999999999998E-2</v>
      </c>
      <c r="AI318">
        <v>3.8109999999999998E-2</v>
      </c>
    </row>
    <row r="319" spans="1:35" x14ac:dyDescent="0.35">
      <c r="A319" t="s">
        <v>1879</v>
      </c>
      <c r="B319" t="s">
        <v>803</v>
      </c>
      <c r="C319" t="s">
        <v>804</v>
      </c>
      <c r="D319" t="s">
        <v>23</v>
      </c>
      <c r="E319" t="s">
        <v>99</v>
      </c>
      <c r="F319" t="s">
        <v>233</v>
      </c>
      <c r="G319" t="s">
        <v>1880</v>
      </c>
      <c r="H319">
        <v>35</v>
      </c>
      <c r="I319">
        <v>0.02</v>
      </c>
      <c r="J319">
        <v>49</v>
      </c>
      <c r="K319">
        <v>0</v>
      </c>
      <c r="L319" t="s">
        <v>831</v>
      </c>
      <c r="M319" t="s">
        <v>7</v>
      </c>
      <c r="N319" t="s">
        <v>49</v>
      </c>
      <c r="O319" t="s">
        <v>108</v>
      </c>
      <c r="P319" s="82">
        <f t="shared" si="6"/>
        <v>0.22166401752000003</v>
      </c>
      <c r="T319" t="s">
        <v>832</v>
      </c>
      <c r="U319" t="s">
        <v>833</v>
      </c>
      <c r="V319" t="s">
        <v>676</v>
      </c>
      <c r="W319" s="82">
        <v>0.22922856000000003</v>
      </c>
      <c r="AG319" t="s">
        <v>7</v>
      </c>
      <c r="AH319">
        <v>0.19800000000000001</v>
      </c>
      <c r="AI319">
        <v>0.20394000000000001</v>
      </c>
    </row>
    <row r="320" spans="1:35" x14ac:dyDescent="0.35">
      <c r="A320" t="s">
        <v>1879</v>
      </c>
      <c r="B320" t="s">
        <v>803</v>
      </c>
      <c r="C320" t="s">
        <v>804</v>
      </c>
      <c r="D320" t="s">
        <v>23</v>
      </c>
      <c r="E320" t="s">
        <v>99</v>
      </c>
      <c r="F320" t="s">
        <v>233</v>
      </c>
      <c r="G320" t="s">
        <v>1880</v>
      </c>
      <c r="H320">
        <v>35</v>
      </c>
      <c r="I320">
        <v>0.02</v>
      </c>
      <c r="J320">
        <v>49</v>
      </c>
      <c r="K320">
        <v>0</v>
      </c>
      <c r="L320" t="s">
        <v>834</v>
      </c>
      <c r="M320" t="s">
        <v>9</v>
      </c>
      <c r="N320" t="s">
        <v>5</v>
      </c>
      <c r="O320" t="s">
        <v>108</v>
      </c>
      <c r="P320" s="82">
        <f t="shared" si="6"/>
        <v>3.8063518160000004E-2</v>
      </c>
      <c r="T320" t="s">
        <v>835</v>
      </c>
      <c r="U320" t="s">
        <v>836</v>
      </c>
      <c r="V320" t="s">
        <v>117</v>
      </c>
      <c r="W320" s="82">
        <v>3.9362480000000005E-2</v>
      </c>
      <c r="AG320" t="s">
        <v>9</v>
      </c>
      <c r="AH320">
        <v>3.4000000000000002E-2</v>
      </c>
      <c r="AI320">
        <v>3.5020000000000003E-2</v>
      </c>
    </row>
    <row r="321" spans="1:35" x14ac:dyDescent="0.35">
      <c r="A321" t="s">
        <v>1879</v>
      </c>
      <c r="B321" t="s">
        <v>803</v>
      </c>
      <c r="C321" t="s">
        <v>804</v>
      </c>
      <c r="D321" t="s">
        <v>23</v>
      </c>
      <c r="E321" t="s">
        <v>99</v>
      </c>
      <c r="F321" t="s">
        <v>233</v>
      </c>
      <c r="G321" t="s">
        <v>1880</v>
      </c>
      <c r="H321">
        <v>35</v>
      </c>
      <c r="I321">
        <v>0.02</v>
      </c>
      <c r="J321">
        <v>49</v>
      </c>
      <c r="K321">
        <v>0</v>
      </c>
      <c r="L321" t="s">
        <v>837</v>
      </c>
      <c r="M321" t="s">
        <v>9</v>
      </c>
      <c r="N321" t="s">
        <v>47</v>
      </c>
      <c r="O321" t="s">
        <v>108</v>
      </c>
      <c r="P321" s="82">
        <f t="shared" si="6"/>
        <v>0.20151274319999998</v>
      </c>
      <c r="T321" t="s">
        <v>838</v>
      </c>
      <c r="U321" t="s">
        <v>839</v>
      </c>
      <c r="V321" t="s">
        <v>515</v>
      </c>
      <c r="W321" s="82">
        <v>0.20838959999999998</v>
      </c>
      <c r="AG321" t="s">
        <v>9</v>
      </c>
      <c r="AH321">
        <v>0.18</v>
      </c>
      <c r="AI321">
        <v>0.18539999999999998</v>
      </c>
    </row>
    <row r="322" spans="1:35" x14ac:dyDescent="0.35">
      <c r="A322" t="s">
        <v>1879</v>
      </c>
      <c r="B322" t="s">
        <v>803</v>
      </c>
      <c r="C322" t="s">
        <v>804</v>
      </c>
      <c r="D322" t="s">
        <v>23</v>
      </c>
      <c r="E322" t="s">
        <v>99</v>
      </c>
      <c r="F322" t="s">
        <v>233</v>
      </c>
      <c r="G322" t="s">
        <v>1880</v>
      </c>
      <c r="H322">
        <v>35</v>
      </c>
      <c r="I322">
        <v>0.02</v>
      </c>
      <c r="J322">
        <v>49</v>
      </c>
      <c r="K322">
        <v>0</v>
      </c>
      <c r="L322" t="s">
        <v>840</v>
      </c>
      <c r="M322" t="s">
        <v>9</v>
      </c>
      <c r="N322" t="s">
        <v>48</v>
      </c>
      <c r="O322" t="s">
        <v>108</v>
      </c>
      <c r="P322" s="82">
        <f t="shared" si="6"/>
        <v>4.1422063879999992E-2</v>
      </c>
      <c r="T322" t="s">
        <v>841</v>
      </c>
      <c r="U322" t="s">
        <v>842</v>
      </c>
      <c r="V322" t="s">
        <v>259</v>
      </c>
      <c r="W322" s="82">
        <v>4.2835639999999994E-2</v>
      </c>
      <c r="AG322" t="s">
        <v>9</v>
      </c>
      <c r="AH322">
        <v>3.6999999999999998E-2</v>
      </c>
      <c r="AI322">
        <v>3.8109999999999998E-2</v>
      </c>
    </row>
    <row r="323" spans="1:35" x14ac:dyDescent="0.35">
      <c r="A323" t="s">
        <v>1879</v>
      </c>
      <c r="B323" t="s">
        <v>803</v>
      </c>
      <c r="C323" t="s">
        <v>804</v>
      </c>
      <c r="D323" t="s">
        <v>23</v>
      </c>
      <c r="E323" t="s">
        <v>99</v>
      </c>
      <c r="F323" t="s">
        <v>233</v>
      </c>
      <c r="G323" t="s">
        <v>1880</v>
      </c>
      <c r="H323">
        <v>35</v>
      </c>
      <c r="I323">
        <v>0.02</v>
      </c>
      <c r="J323">
        <v>49</v>
      </c>
      <c r="K323">
        <v>0</v>
      </c>
      <c r="L323" t="s">
        <v>843</v>
      </c>
      <c r="M323" t="s">
        <v>9</v>
      </c>
      <c r="N323" t="s">
        <v>49</v>
      </c>
      <c r="O323" t="s">
        <v>108</v>
      </c>
      <c r="P323" s="82">
        <f t="shared" si="6"/>
        <v>0.22166401752000003</v>
      </c>
      <c r="T323" t="s">
        <v>844</v>
      </c>
      <c r="U323" t="s">
        <v>845</v>
      </c>
      <c r="V323" t="s">
        <v>689</v>
      </c>
      <c r="W323" s="82">
        <v>0.22922856000000003</v>
      </c>
      <c r="AG323" t="s">
        <v>9</v>
      </c>
      <c r="AH323">
        <v>0.19800000000000001</v>
      </c>
      <c r="AI323">
        <v>0.20394000000000001</v>
      </c>
    </row>
    <row r="324" spans="1:35" x14ac:dyDescent="0.35">
      <c r="A324" t="s">
        <v>1879</v>
      </c>
      <c r="B324" t="s">
        <v>803</v>
      </c>
      <c r="C324" t="s">
        <v>804</v>
      </c>
      <c r="D324" t="s">
        <v>23</v>
      </c>
      <c r="E324" t="s">
        <v>99</v>
      </c>
      <c r="F324" t="s">
        <v>233</v>
      </c>
      <c r="G324" t="s">
        <v>1880</v>
      </c>
      <c r="H324">
        <v>35</v>
      </c>
      <c r="I324">
        <v>0.02</v>
      </c>
      <c r="J324">
        <v>49</v>
      </c>
      <c r="K324">
        <v>0</v>
      </c>
      <c r="L324" t="s">
        <v>846</v>
      </c>
      <c r="M324" t="s">
        <v>170</v>
      </c>
      <c r="N324" t="s">
        <v>55</v>
      </c>
      <c r="O324" t="s">
        <v>171</v>
      </c>
      <c r="P324" s="82">
        <f t="shared" si="6"/>
        <v>839.63643000000002</v>
      </c>
      <c r="Q324" t="s">
        <v>172</v>
      </c>
      <c r="R324">
        <v>43233410</v>
      </c>
      <c r="T324" t="s">
        <v>847</v>
      </c>
      <c r="U324" t="s">
        <v>848</v>
      </c>
      <c r="V324" t="s">
        <v>175</v>
      </c>
      <c r="W324" s="82">
        <v>868.29</v>
      </c>
      <c r="AG324" t="s">
        <v>170</v>
      </c>
      <c r="AH324">
        <v>750</v>
      </c>
      <c r="AI324">
        <v>772.5</v>
      </c>
    </row>
    <row r="325" spans="1:35" x14ac:dyDescent="0.35">
      <c r="A325" t="s">
        <v>1879</v>
      </c>
      <c r="B325" t="s">
        <v>803</v>
      </c>
      <c r="C325" t="s">
        <v>804</v>
      </c>
      <c r="D325" t="s">
        <v>23</v>
      </c>
      <c r="E325" t="s">
        <v>99</v>
      </c>
      <c r="F325" t="s">
        <v>233</v>
      </c>
      <c r="G325" t="s">
        <v>1880</v>
      </c>
      <c r="H325">
        <v>35</v>
      </c>
      <c r="I325">
        <v>0.02</v>
      </c>
      <c r="J325">
        <v>49</v>
      </c>
      <c r="K325">
        <v>0</v>
      </c>
      <c r="L325" t="s">
        <v>849</v>
      </c>
      <c r="M325" t="s">
        <v>170</v>
      </c>
      <c r="N325" t="s">
        <v>57</v>
      </c>
      <c r="O325" t="s">
        <v>171</v>
      </c>
      <c r="P325" s="82">
        <f t="shared" si="6"/>
        <v>0</v>
      </c>
      <c r="Q325" t="s">
        <v>177</v>
      </c>
      <c r="R325">
        <v>43233410</v>
      </c>
      <c r="T325" t="s">
        <v>850</v>
      </c>
      <c r="U325" t="s">
        <v>851</v>
      </c>
      <c r="V325" t="s">
        <v>180</v>
      </c>
      <c r="W325" s="82">
        <v>0</v>
      </c>
      <c r="AG325" t="s">
        <v>170</v>
      </c>
      <c r="AH325">
        <v>0</v>
      </c>
      <c r="AI325">
        <v>0</v>
      </c>
    </row>
    <row r="326" spans="1:35" x14ac:dyDescent="0.35">
      <c r="A326" t="s">
        <v>1879</v>
      </c>
      <c r="B326" t="s">
        <v>803</v>
      </c>
      <c r="C326" t="s">
        <v>804</v>
      </c>
      <c r="D326" t="s">
        <v>23</v>
      </c>
      <c r="E326" t="s">
        <v>99</v>
      </c>
      <c r="F326" t="s">
        <v>233</v>
      </c>
      <c r="G326" t="s">
        <v>1880</v>
      </c>
      <c r="H326">
        <v>35</v>
      </c>
      <c r="I326">
        <v>0.02</v>
      </c>
      <c r="J326">
        <v>49</v>
      </c>
      <c r="K326">
        <v>0</v>
      </c>
      <c r="L326" t="s">
        <v>852</v>
      </c>
      <c r="M326" t="s">
        <v>170</v>
      </c>
      <c r="N326" t="s">
        <v>59</v>
      </c>
      <c r="O326" t="s">
        <v>171</v>
      </c>
      <c r="P326" s="82">
        <f t="shared" si="6"/>
        <v>0</v>
      </c>
      <c r="Q326" t="s">
        <v>182</v>
      </c>
      <c r="R326">
        <v>43233410</v>
      </c>
      <c r="T326" t="s">
        <v>853</v>
      </c>
      <c r="U326" t="s">
        <v>854</v>
      </c>
      <c r="V326" t="s">
        <v>185</v>
      </c>
      <c r="W326" s="82">
        <v>0</v>
      </c>
      <c r="AG326" t="s">
        <v>170</v>
      </c>
      <c r="AH326">
        <v>0</v>
      </c>
      <c r="AI326">
        <v>0</v>
      </c>
    </row>
    <row r="327" spans="1:35" x14ac:dyDescent="0.35">
      <c r="A327" t="s">
        <v>1879</v>
      </c>
      <c r="B327" t="s">
        <v>803</v>
      </c>
      <c r="C327" t="s">
        <v>804</v>
      </c>
      <c r="D327" t="s">
        <v>23</v>
      </c>
      <c r="E327" t="s">
        <v>99</v>
      </c>
      <c r="F327" t="s">
        <v>233</v>
      </c>
      <c r="G327" t="s">
        <v>1880</v>
      </c>
      <c r="H327">
        <v>35</v>
      </c>
      <c r="I327">
        <v>0.02</v>
      </c>
      <c r="J327">
        <v>49</v>
      </c>
      <c r="K327">
        <v>0</v>
      </c>
      <c r="L327" t="s">
        <v>855</v>
      </c>
      <c r="M327" s="81" t="s">
        <v>118</v>
      </c>
      <c r="N327" t="s">
        <v>270</v>
      </c>
      <c r="O327" t="s">
        <v>103</v>
      </c>
      <c r="P327" s="82">
        <f t="shared" si="6"/>
        <v>9098.300355479998</v>
      </c>
      <c r="Q327" t="s">
        <v>856</v>
      </c>
      <c r="R327">
        <v>44101503</v>
      </c>
      <c r="T327" t="s">
        <v>857</v>
      </c>
      <c r="U327" t="s">
        <v>858</v>
      </c>
      <c r="V327" t="s">
        <v>274</v>
      </c>
      <c r="W327" s="82">
        <v>9408.7904399999989</v>
      </c>
      <c r="AG327" s="81" t="s">
        <v>118</v>
      </c>
      <c r="AH327">
        <v>8127</v>
      </c>
      <c r="AI327">
        <v>8370.81</v>
      </c>
    </row>
    <row r="328" spans="1:35" x14ac:dyDescent="0.35">
      <c r="A328" t="s">
        <v>1879</v>
      </c>
      <c r="B328" t="s">
        <v>803</v>
      </c>
      <c r="C328" t="s">
        <v>804</v>
      </c>
      <c r="D328" t="s">
        <v>23</v>
      </c>
      <c r="E328" t="s">
        <v>99</v>
      </c>
      <c r="F328" t="s">
        <v>233</v>
      </c>
      <c r="G328" t="s">
        <v>1880</v>
      </c>
      <c r="H328">
        <v>35</v>
      </c>
      <c r="I328">
        <v>0.02</v>
      </c>
      <c r="J328">
        <v>49</v>
      </c>
      <c r="K328">
        <v>0</v>
      </c>
      <c r="L328" t="s">
        <v>859</v>
      </c>
      <c r="M328" s="81" t="s">
        <v>118</v>
      </c>
      <c r="N328" t="s">
        <v>706</v>
      </c>
      <c r="O328" t="s">
        <v>103</v>
      </c>
      <c r="P328" s="82">
        <f t="shared" si="6"/>
        <v>2024.08355392</v>
      </c>
      <c r="Q328" t="s">
        <v>860</v>
      </c>
      <c r="R328">
        <v>44101503</v>
      </c>
      <c r="T328" t="s">
        <v>861</v>
      </c>
      <c r="U328" t="s">
        <v>862</v>
      </c>
      <c r="V328" t="s">
        <v>710</v>
      </c>
      <c r="W328" s="82">
        <v>2093.1577600000001</v>
      </c>
      <c r="AG328" s="81" t="s">
        <v>118</v>
      </c>
      <c r="AH328">
        <v>1808</v>
      </c>
      <c r="AI328">
        <v>1862.24</v>
      </c>
    </row>
    <row r="329" spans="1:35" x14ac:dyDescent="0.35">
      <c r="A329" t="s">
        <v>1879</v>
      </c>
      <c r="B329" t="s">
        <v>803</v>
      </c>
      <c r="C329" t="s">
        <v>804</v>
      </c>
      <c r="D329" t="s">
        <v>23</v>
      </c>
      <c r="E329" t="s">
        <v>99</v>
      </c>
      <c r="F329" t="s">
        <v>233</v>
      </c>
      <c r="G329" t="s">
        <v>1880</v>
      </c>
      <c r="H329">
        <v>35</v>
      </c>
      <c r="I329">
        <v>0.02</v>
      </c>
      <c r="J329">
        <v>49</v>
      </c>
      <c r="K329">
        <v>0</v>
      </c>
      <c r="L329" t="s">
        <v>863</v>
      </c>
      <c r="M329" s="81" t="s">
        <v>118</v>
      </c>
      <c r="N329" t="s">
        <v>292</v>
      </c>
      <c r="O329" t="s">
        <v>103</v>
      </c>
      <c r="P329" s="82">
        <f t="shared" si="6"/>
        <v>0</v>
      </c>
      <c r="Q329" t="s">
        <v>864</v>
      </c>
      <c r="R329">
        <v>44101503</v>
      </c>
      <c r="T329" t="s">
        <v>865</v>
      </c>
      <c r="U329" t="s">
        <v>866</v>
      </c>
      <c r="V329" t="s">
        <v>296</v>
      </c>
      <c r="W329" s="82">
        <v>0</v>
      </c>
      <c r="AG329" s="81" t="s">
        <v>118</v>
      </c>
      <c r="AH329">
        <v>0</v>
      </c>
      <c r="AI329">
        <v>0</v>
      </c>
    </row>
    <row r="330" spans="1:35" x14ac:dyDescent="0.35">
      <c r="A330" t="s">
        <v>1879</v>
      </c>
      <c r="B330" t="s">
        <v>803</v>
      </c>
      <c r="C330" t="s">
        <v>804</v>
      </c>
      <c r="D330" t="s">
        <v>23</v>
      </c>
      <c r="E330" t="s">
        <v>99</v>
      </c>
      <c r="F330" t="s">
        <v>233</v>
      </c>
      <c r="G330" t="s">
        <v>1880</v>
      </c>
      <c r="H330">
        <v>35</v>
      </c>
      <c r="I330">
        <v>0.02</v>
      </c>
      <c r="J330">
        <v>49</v>
      </c>
      <c r="K330">
        <v>0</v>
      </c>
      <c r="L330" t="s">
        <v>867</v>
      </c>
      <c r="M330" s="81" t="s">
        <v>118</v>
      </c>
      <c r="N330" t="s">
        <v>298</v>
      </c>
      <c r="O330" t="s">
        <v>103</v>
      </c>
      <c r="P330" s="82">
        <f t="shared" si="6"/>
        <v>123.14667639999999</v>
      </c>
      <c r="Q330" t="s">
        <v>868</v>
      </c>
      <c r="R330">
        <v>44101503</v>
      </c>
      <c r="T330" t="s">
        <v>869</v>
      </c>
      <c r="U330" t="s">
        <v>870</v>
      </c>
      <c r="V330" t="s">
        <v>302</v>
      </c>
      <c r="W330" s="82">
        <v>127.3492</v>
      </c>
      <c r="AG330" s="81" t="s">
        <v>118</v>
      </c>
      <c r="AH330">
        <v>110</v>
      </c>
      <c r="AI330">
        <v>113.3</v>
      </c>
    </row>
    <row r="331" spans="1:35" x14ac:dyDescent="0.35">
      <c r="A331" t="s">
        <v>1879</v>
      </c>
      <c r="B331" t="s">
        <v>803</v>
      </c>
      <c r="C331" t="s">
        <v>804</v>
      </c>
      <c r="D331" t="s">
        <v>23</v>
      </c>
      <c r="E331" t="s">
        <v>99</v>
      </c>
      <c r="F331" t="s">
        <v>233</v>
      </c>
      <c r="G331" t="s">
        <v>1880</v>
      </c>
      <c r="H331">
        <v>35</v>
      </c>
      <c r="I331">
        <v>0.02</v>
      </c>
      <c r="J331">
        <v>49</v>
      </c>
      <c r="K331">
        <v>0</v>
      </c>
      <c r="L331" t="s">
        <v>871</v>
      </c>
      <c r="M331" s="81" t="s">
        <v>118</v>
      </c>
      <c r="N331" t="s">
        <v>304</v>
      </c>
      <c r="O331" t="s">
        <v>305</v>
      </c>
      <c r="P331" s="82">
        <f t="shared" si="6"/>
        <v>9437.5134731999988</v>
      </c>
      <c r="Q331" t="s">
        <v>872</v>
      </c>
      <c r="R331">
        <v>44101503</v>
      </c>
      <c r="T331" t="s">
        <v>873</v>
      </c>
      <c r="U331" t="s">
        <v>874</v>
      </c>
      <c r="V331" t="s">
        <v>308</v>
      </c>
      <c r="W331" s="82">
        <v>9759.5795999999991</v>
      </c>
      <c r="AG331" s="81" t="s">
        <v>118</v>
      </c>
      <c r="AH331">
        <v>8430</v>
      </c>
      <c r="AI331">
        <v>8682.9</v>
      </c>
    </row>
    <row r="332" spans="1:35" x14ac:dyDescent="0.35">
      <c r="A332" t="s">
        <v>1879</v>
      </c>
      <c r="B332" t="s">
        <v>803</v>
      </c>
      <c r="C332" t="s">
        <v>804</v>
      </c>
      <c r="D332" t="s">
        <v>23</v>
      </c>
      <c r="E332" t="s">
        <v>99</v>
      </c>
      <c r="F332" t="s">
        <v>233</v>
      </c>
      <c r="G332" t="s">
        <v>1880</v>
      </c>
      <c r="H332">
        <v>35</v>
      </c>
      <c r="I332">
        <v>0.02</v>
      </c>
      <c r="J332">
        <v>49</v>
      </c>
      <c r="K332">
        <v>0</v>
      </c>
      <c r="L332" t="s">
        <v>875</v>
      </c>
      <c r="M332" s="81" t="s">
        <v>118</v>
      </c>
      <c r="N332" t="s">
        <v>876</v>
      </c>
      <c r="O332" t="s">
        <v>103</v>
      </c>
      <c r="P332" s="82">
        <f t="shared" ref="P332:P395" si="7">(W332*$P$7)+W332</f>
        <v>5210.2239269599995</v>
      </c>
      <c r="Q332" t="s">
        <v>877</v>
      </c>
      <c r="R332">
        <v>44101503</v>
      </c>
      <c r="T332" t="s">
        <v>878</v>
      </c>
      <c r="U332" t="s">
        <v>879</v>
      </c>
      <c r="V332" t="s">
        <v>880</v>
      </c>
      <c r="W332" s="82">
        <v>5388.0288799999998</v>
      </c>
      <c r="AG332" s="81" t="s">
        <v>118</v>
      </c>
      <c r="AH332">
        <v>4654</v>
      </c>
      <c r="AI332">
        <v>4793.62</v>
      </c>
    </row>
    <row r="333" spans="1:35" x14ac:dyDescent="0.35">
      <c r="A333" t="s">
        <v>1879</v>
      </c>
      <c r="B333" t="s">
        <v>803</v>
      </c>
      <c r="C333" t="s">
        <v>804</v>
      </c>
      <c r="D333" t="s">
        <v>23</v>
      </c>
      <c r="E333" t="s">
        <v>99</v>
      </c>
      <c r="F333" t="s">
        <v>233</v>
      </c>
      <c r="G333" t="s">
        <v>1880</v>
      </c>
      <c r="H333">
        <v>35</v>
      </c>
      <c r="I333">
        <v>0.02</v>
      </c>
      <c r="J333">
        <v>49</v>
      </c>
      <c r="K333">
        <v>0</v>
      </c>
      <c r="L333" t="s">
        <v>881</v>
      </c>
      <c r="M333" s="81" t="s">
        <v>118</v>
      </c>
      <c r="N333" t="s">
        <v>727</v>
      </c>
      <c r="O333" t="s">
        <v>103</v>
      </c>
      <c r="P333" s="82">
        <f t="shared" si="7"/>
        <v>0</v>
      </c>
      <c r="Q333" t="s">
        <v>864</v>
      </c>
      <c r="R333">
        <v>44101503</v>
      </c>
      <c r="T333" t="s">
        <v>882</v>
      </c>
      <c r="U333" t="s">
        <v>883</v>
      </c>
      <c r="V333" t="s">
        <v>730</v>
      </c>
      <c r="W333" s="82">
        <v>0</v>
      </c>
      <c r="AG333" s="81" t="s">
        <v>118</v>
      </c>
      <c r="AH333">
        <v>0</v>
      </c>
      <c r="AI333">
        <v>0</v>
      </c>
    </row>
    <row r="334" spans="1:35" x14ac:dyDescent="0.35">
      <c r="A334" t="s">
        <v>1879</v>
      </c>
      <c r="B334" t="s">
        <v>803</v>
      </c>
      <c r="C334" t="s">
        <v>804</v>
      </c>
      <c r="D334" t="s">
        <v>23</v>
      </c>
      <c r="E334" t="s">
        <v>99</v>
      </c>
      <c r="F334" t="s">
        <v>233</v>
      </c>
      <c r="G334" t="s">
        <v>1880</v>
      </c>
      <c r="H334">
        <v>35</v>
      </c>
      <c r="I334">
        <v>0.02</v>
      </c>
      <c r="J334">
        <v>49</v>
      </c>
      <c r="K334">
        <v>0</v>
      </c>
      <c r="L334" t="s">
        <v>884</v>
      </c>
      <c r="M334" s="81" t="s">
        <v>118</v>
      </c>
      <c r="N334" t="s">
        <v>732</v>
      </c>
      <c r="O334" t="s">
        <v>103</v>
      </c>
      <c r="P334" s="82">
        <f t="shared" si="7"/>
        <v>3780.6029654799995</v>
      </c>
      <c r="Q334" t="s">
        <v>885</v>
      </c>
      <c r="R334">
        <v>44103103</v>
      </c>
      <c r="T334" t="s">
        <v>886</v>
      </c>
      <c r="U334" t="s">
        <v>887</v>
      </c>
      <c r="V334" t="s">
        <v>736</v>
      </c>
      <c r="W334" s="82">
        <v>3909.6204399999997</v>
      </c>
      <c r="AG334" s="81" t="s">
        <v>118</v>
      </c>
      <c r="AH334">
        <v>3377</v>
      </c>
      <c r="AI334">
        <v>3478.31</v>
      </c>
    </row>
    <row r="335" spans="1:35" x14ac:dyDescent="0.35">
      <c r="A335" t="s">
        <v>1879</v>
      </c>
      <c r="B335" t="s">
        <v>803</v>
      </c>
      <c r="C335" t="s">
        <v>804</v>
      </c>
      <c r="D335" t="s">
        <v>23</v>
      </c>
      <c r="E335" t="s">
        <v>99</v>
      </c>
      <c r="F335" t="s">
        <v>233</v>
      </c>
      <c r="G335" t="s">
        <v>1880</v>
      </c>
      <c r="H335">
        <v>35</v>
      </c>
      <c r="I335">
        <v>0.02</v>
      </c>
      <c r="J335">
        <v>49</v>
      </c>
      <c r="K335">
        <v>0</v>
      </c>
      <c r="L335" t="s">
        <v>888</v>
      </c>
      <c r="M335" s="81" t="s">
        <v>118</v>
      </c>
      <c r="N335" t="s">
        <v>320</v>
      </c>
      <c r="O335" t="s">
        <v>171</v>
      </c>
      <c r="P335" s="82">
        <f t="shared" si="7"/>
        <v>1427.3819310000001</v>
      </c>
      <c r="Q335" t="s">
        <v>889</v>
      </c>
      <c r="R335">
        <v>44101503</v>
      </c>
      <c r="T335" t="s">
        <v>890</v>
      </c>
      <c r="U335" t="s">
        <v>891</v>
      </c>
      <c r="V335" t="s">
        <v>324</v>
      </c>
      <c r="W335" s="82">
        <v>1476.0930000000001</v>
      </c>
      <c r="AG335" s="81" t="s">
        <v>118</v>
      </c>
      <c r="AH335">
        <v>1275</v>
      </c>
      <c r="AI335">
        <v>1313.25</v>
      </c>
    </row>
    <row r="336" spans="1:35" x14ac:dyDescent="0.35">
      <c r="A336" t="s">
        <v>1879</v>
      </c>
      <c r="B336" t="s">
        <v>803</v>
      </c>
      <c r="C336" t="s">
        <v>804</v>
      </c>
      <c r="D336" t="s">
        <v>24</v>
      </c>
      <c r="E336" t="s">
        <v>127</v>
      </c>
      <c r="F336" t="s">
        <v>128</v>
      </c>
      <c r="G336" t="s">
        <v>892</v>
      </c>
      <c r="H336">
        <v>40</v>
      </c>
      <c r="I336" t="s">
        <v>526</v>
      </c>
      <c r="J336">
        <v>70</v>
      </c>
      <c r="K336" t="s">
        <v>526</v>
      </c>
      <c r="L336" t="s">
        <v>805</v>
      </c>
      <c r="M336" s="81" t="s">
        <v>806</v>
      </c>
      <c r="O336" t="s">
        <v>103</v>
      </c>
      <c r="P336" s="82">
        <f t="shared" si="7"/>
        <v>29859.710481279999</v>
      </c>
      <c r="Q336" t="s">
        <v>893</v>
      </c>
      <c r="R336">
        <v>44101503</v>
      </c>
      <c r="T336" t="s">
        <v>807</v>
      </c>
      <c r="U336" t="s">
        <v>894</v>
      </c>
      <c r="V336" t="s">
        <v>809</v>
      </c>
      <c r="W336" s="82">
        <v>30878.707839999999</v>
      </c>
      <c r="AG336" s="81" t="s">
        <v>806</v>
      </c>
      <c r="AH336">
        <v>26672</v>
      </c>
      <c r="AI336">
        <v>27472.16</v>
      </c>
    </row>
    <row r="337" spans="1:35" x14ac:dyDescent="0.35">
      <c r="A337" t="s">
        <v>1879</v>
      </c>
      <c r="B337" t="s">
        <v>803</v>
      </c>
      <c r="C337" t="s">
        <v>804</v>
      </c>
      <c r="D337" t="s">
        <v>24</v>
      </c>
      <c r="E337" t="s">
        <v>127</v>
      </c>
      <c r="F337" t="s">
        <v>128</v>
      </c>
      <c r="G337" t="s">
        <v>892</v>
      </c>
      <c r="H337">
        <v>40</v>
      </c>
      <c r="I337" t="s">
        <v>526</v>
      </c>
      <c r="J337">
        <v>70</v>
      </c>
      <c r="K337" t="s">
        <v>526</v>
      </c>
      <c r="L337" t="s">
        <v>810</v>
      </c>
      <c r="M337" t="s">
        <v>6</v>
      </c>
      <c r="N337" t="s">
        <v>5</v>
      </c>
      <c r="O337" t="s">
        <v>108</v>
      </c>
      <c r="P337" s="82">
        <f t="shared" si="7"/>
        <v>4.47806096E-2</v>
      </c>
      <c r="T337" t="s">
        <v>811</v>
      </c>
      <c r="U337" t="s">
        <v>895</v>
      </c>
      <c r="V337" t="s">
        <v>111</v>
      </c>
      <c r="W337" s="82">
        <v>4.6308799999999997E-2</v>
      </c>
      <c r="AG337" t="s">
        <v>6</v>
      </c>
      <c r="AH337">
        <v>0.04</v>
      </c>
      <c r="AI337">
        <v>4.1200000000000001E-2</v>
      </c>
    </row>
    <row r="338" spans="1:35" x14ac:dyDescent="0.35">
      <c r="A338" t="s">
        <v>1879</v>
      </c>
      <c r="B338" t="s">
        <v>803</v>
      </c>
      <c r="C338" t="s">
        <v>804</v>
      </c>
      <c r="D338" t="s">
        <v>24</v>
      </c>
      <c r="E338" t="s">
        <v>127</v>
      </c>
      <c r="F338" t="s">
        <v>128</v>
      </c>
      <c r="G338" t="s">
        <v>892</v>
      </c>
      <c r="H338">
        <v>40</v>
      </c>
      <c r="I338" t="s">
        <v>526</v>
      </c>
      <c r="J338">
        <v>70</v>
      </c>
      <c r="K338" t="s">
        <v>526</v>
      </c>
      <c r="L338" t="s">
        <v>813</v>
      </c>
      <c r="M338" t="s">
        <v>6</v>
      </c>
      <c r="N338" t="s">
        <v>47</v>
      </c>
      <c r="O338" t="s">
        <v>108</v>
      </c>
      <c r="P338" s="82">
        <f t="shared" si="7"/>
        <v>0.20151274319999998</v>
      </c>
      <c r="T338" t="s">
        <v>814</v>
      </c>
      <c r="U338" t="s">
        <v>896</v>
      </c>
      <c r="V338" t="s">
        <v>501</v>
      </c>
      <c r="W338" s="82">
        <v>0.20838959999999998</v>
      </c>
      <c r="AG338" t="s">
        <v>6</v>
      </c>
      <c r="AH338">
        <v>0.18</v>
      </c>
      <c r="AI338">
        <v>0.18539999999999998</v>
      </c>
    </row>
    <row r="339" spans="1:35" x14ac:dyDescent="0.35">
      <c r="A339" t="s">
        <v>1879</v>
      </c>
      <c r="B339" t="s">
        <v>803</v>
      </c>
      <c r="C339" t="s">
        <v>804</v>
      </c>
      <c r="D339" t="s">
        <v>24</v>
      </c>
      <c r="E339" t="s">
        <v>127</v>
      </c>
      <c r="F339" t="s">
        <v>128</v>
      </c>
      <c r="G339" t="s">
        <v>892</v>
      </c>
      <c r="H339">
        <v>40</v>
      </c>
      <c r="I339" t="s">
        <v>526</v>
      </c>
      <c r="J339">
        <v>70</v>
      </c>
      <c r="K339" t="s">
        <v>526</v>
      </c>
      <c r="L339" t="s">
        <v>816</v>
      </c>
      <c r="M339" t="s">
        <v>6</v>
      </c>
      <c r="N339" t="s">
        <v>48</v>
      </c>
      <c r="O339" t="s">
        <v>108</v>
      </c>
      <c r="P339" s="82">
        <f t="shared" si="7"/>
        <v>8.95612192E-2</v>
      </c>
      <c r="T339" t="s">
        <v>817</v>
      </c>
      <c r="U339" t="s">
        <v>897</v>
      </c>
      <c r="V339" t="s">
        <v>245</v>
      </c>
      <c r="W339" s="82">
        <v>9.2617599999999994E-2</v>
      </c>
      <c r="AG339" t="s">
        <v>6</v>
      </c>
      <c r="AH339">
        <v>0.08</v>
      </c>
      <c r="AI339">
        <v>8.2400000000000001E-2</v>
      </c>
    </row>
    <row r="340" spans="1:35" x14ac:dyDescent="0.35">
      <c r="A340" t="s">
        <v>1879</v>
      </c>
      <c r="B340" t="s">
        <v>803</v>
      </c>
      <c r="C340" t="s">
        <v>804</v>
      </c>
      <c r="D340" t="s">
        <v>24</v>
      </c>
      <c r="E340" t="s">
        <v>127</v>
      </c>
      <c r="F340" t="s">
        <v>128</v>
      </c>
      <c r="G340" t="s">
        <v>892</v>
      </c>
      <c r="H340">
        <v>40</v>
      </c>
      <c r="I340" t="s">
        <v>526</v>
      </c>
      <c r="J340">
        <v>70</v>
      </c>
      <c r="K340" t="s">
        <v>526</v>
      </c>
      <c r="L340" t="s">
        <v>819</v>
      </c>
      <c r="M340" t="s">
        <v>6</v>
      </c>
      <c r="N340" t="s">
        <v>49</v>
      </c>
      <c r="O340" t="s">
        <v>108</v>
      </c>
      <c r="P340" s="82">
        <f t="shared" si="7"/>
        <v>0.40302548639999997</v>
      </c>
      <c r="T340" t="s">
        <v>820</v>
      </c>
      <c r="U340" t="s">
        <v>898</v>
      </c>
      <c r="V340" t="s">
        <v>663</v>
      </c>
      <c r="W340" s="82">
        <v>0.41677919999999996</v>
      </c>
      <c r="AG340" t="s">
        <v>6</v>
      </c>
      <c r="AH340">
        <v>0.36</v>
      </c>
      <c r="AI340">
        <v>0.37079999999999996</v>
      </c>
    </row>
    <row r="341" spans="1:35" x14ac:dyDescent="0.35">
      <c r="A341" t="s">
        <v>1879</v>
      </c>
      <c r="B341" t="s">
        <v>803</v>
      </c>
      <c r="C341" t="s">
        <v>804</v>
      </c>
      <c r="D341" t="s">
        <v>24</v>
      </c>
      <c r="E341" t="s">
        <v>127</v>
      </c>
      <c r="F341" t="s">
        <v>128</v>
      </c>
      <c r="G341" t="s">
        <v>892</v>
      </c>
      <c r="H341">
        <v>40</v>
      </c>
      <c r="I341" t="s">
        <v>526</v>
      </c>
      <c r="J341">
        <v>70</v>
      </c>
      <c r="K341" t="s">
        <v>526</v>
      </c>
      <c r="L341" t="s">
        <v>822</v>
      </c>
      <c r="M341" t="s">
        <v>7</v>
      </c>
      <c r="N341" t="s">
        <v>5</v>
      </c>
      <c r="O341" t="s">
        <v>108</v>
      </c>
      <c r="P341" s="82">
        <f t="shared" si="7"/>
        <v>5.5975762000000005E-2</v>
      </c>
      <c r="T341" t="s">
        <v>823</v>
      </c>
      <c r="U341" t="s">
        <v>899</v>
      </c>
      <c r="V341" t="s">
        <v>114</v>
      </c>
      <c r="W341" s="82">
        <v>5.7886000000000007E-2</v>
      </c>
      <c r="AG341" t="s">
        <v>7</v>
      </c>
      <c r="AH341">
        <v>0.05</v>
      </c>
      <c r="AI341">
        <v>5.1500000000000004E-2</v>
      </c>
    </row>
    <row r="342" spans="1:35" x14ac:dyDescent="0.35">
      <c r="A342" t="s">
        <v>1879</v>
      </c>
      <c r="B342" t="s">
        <v>803</v>
      </c>
      <c r="C342" t="s">
        <v>804</v>
      </c>
      <c r="D342" t="s">
        <v>24</v>
      </c>
      <c r="E342" t="s">
        <v>127</v>
      </c>
      <c r="F342" t="s">
        <v>128</v>
      </c>
      <c r="G342" t="s">
        <v>892</v>
      </c>
      <c r="H342">
        <v>40</v>
      </c>
      <c r="I342" t="s">
        <v>526</v>
      </c>
      <c r="J342">
        <v>70</v>
      </c>
      <c r="K342" t="s">
        <v>526</v>
      </c>
      <c r="L342" t="s">
        <v>825</v>
      </c>
      <c r="M342" t="s">
        <v>7</v>
      </c>
      <c r="N342" t="s">
        <v>47</v>
      </c>
      <c r="O342" t="s">
        <v>108</v>
      </c>
      <c r="P342" s="82">
        <f t="shared" si="7"/>
        <v>0.21270789560000003</v>
      </c>
      <c r="T342" t="s">
        <v>826</v>
      </c>
      <c r="U342" t="s">
        <v>900</v>
      </c>
      <c r="V342" t="s">
        <v>508</v>
      </c>
      <c r="W342" s="82">
        <v>0.21996680000000002</v>
      </c>
      <c r="AG342" t="s">
        <v>7</v>
      </c>
      <c r="AH342">
        <v>0.19</v>
      </c>
      <c r="AI342">
        <v>0.19570000000000001</v>
      </c>
    </row>
    <row r="343" spans="1:35" x14ac:dyDescent="0.35">
      <c r="A343" t="s">
        <v>1879</v>
      </c>
      <c r="B343" t="s">
        <v>803</v>
      </c>
      <c r="C343" t="s">
        <v>804</v>
      </c>
      <c r="D343" t="s">
        <v>24</v>
      </c>
      <c r="E343" t="s">
        <v>127</v>
      </c>
      <c r="F343" t="s">
        <v>128</v>
      </c>
      <c r="G343" t="s">
        <v>892</v>
      </c>
      <c r="H343">
        <v>40</v>
      </c>
      <c r="I343" t="s">
        <v>526</v>
      </c>
      <c r="J343">
        <v>70</v>
      </c>
      <c r="K343" t="s">
        <v>526</v>
      </c>
      <c r="L343" t="s">
        <v>828</v>
      </c>
      <c r="M343" t="s">
        <v>7</v>
      </c>
      <c r="N343" t="s">
        <v>48</v>
      </c>
      <c r="O343" t="s">
        <v>108</v>
      </c>
      <c r="P343" s="82">
        <f t="shared" si="7"/>
        <v>0.11195152400000001</v>
      </c>
      <c r="T343" t="s">
        <v>829</v>
      </c>
      <c r="U343" t="s">
        <v>901</v>
      </c>
      <c r="V343" t="s">
        <v>252</v>
      </c>
      <c r="W343" s="82">
        <v>0.11577200000000001</v>
      </c>
      <c r="AG343" t="s">
        <v>7</v>
      </c>
      <c r="AH343">
        <v>0.1</v>
      </c>
      <c r="AI343">
        <v>0.10300000000000001</v>
      </c>
    </row>
    <row r="344" spans="1:35" x14ac:dyDescent="0.35">
      <c r="A344" t="s">
        <v>1879</v>
      </c>
      <c r="B344" t="s">
        <v>803</v>
      </c>
      <c r="C344" t="s">
        <v>804</v>
      </c>
      <c r="D344" t="s">
        <v>24</v>
      </c>
      <c r="E344" t="s">
        <v>127</v>
      </c>
      <c r="F344" t="s">
        <v>128</v>
      </c>
      <c r="G344" t="s">
        <v>892</v>
      </c>
      <c r="H344">
        <v>40</v>
      </c>
      <c r="I344" t="s">
        <v>526</v>
      </c>
      <c r="J344">
        <v>70</v>
      </c>
      <c r="K344" t="s">
        <v>526</v>
      </c>
      <c r="L344" t="s">
        <v>831</v>
      </c>
      <c r="M344" t="s">
        <v>7</v>
      </c>
      <c r="N344" t="s">
        <v>49</v>
      </c>
      <c r="O344" t="s">
        <v>108</v>
      </c>
      <c r="P344" s="82">
        <f t="shared" si="7"/>
        <v>0.42541579120000006</v>
      </c>
      <c r="T344" t="s">
        <v>832</v>
      </c>
      <c r="U344" t="s">
        <v>902</v>
      </c>
      <c r="V344" t="s">
        <v>676</v>
      </c>
      <c r="W344" s="82">
        <v>0.43993360000000004</v>
      </c>
      <c r="AG344" t="s">
        <v>7</v>
      </c>
      <c r="AH344">
        <v>0.38</v>
      </c>
      <c r="AI344">
        <v>0.39140000000000003</v>
      </c>
    </row>
    <row r="345" spans="1:35" x14ac:dyDescent="0.35">
      <c r="A345" t="s">
        <v>1879</v>
      </c>
      <c r="B345" t="s">
        <v>803</v>
      </c>
      <c r="C345" t="s">
        <v>804</v>
      </c>
      <c r="D345" t="s">
        <v>24</v>
      </c>
      <c r="E345" t="s">
        <v>127</v>
      </c>
      <c r="F345" t="s">
        <v>128</v>
      </c>
      <c r="G345" t="s">
        <v>892</v>
      </c>
      <c r="H345">
        <v>40</v>
      </c>
      <c r="I345" t="s">
        <v>526</v>
      </c>
      <c r="J345">
        <v>70</v>
      </c>
      <c r="K345" t="s">
        <v>526</v>
      </c>
      <c r="L345" t="s">
        <v>834</v>
      </c>
      <c r="M345" t="s">
        <v>9</v>
      </c>
      <c r="N345" t="s">
        <v>5</v>
      </c>
      <c r="O345" t="s">
        <v>108</v>
      </c>
      <c r="P345" s="82">
        <f t="shared" si="7"/>
        <v>6.7170914400000004E-2</v>
      </c>
      <c r="T345" t="s">
        <v>835</v>
      </c>
      <c r="U345" t="s">
        <v>903</v>
      </c>
      <c r="V345" t="s">
        <v>117</v>
      </c>
      <c r="W345" s="82">
        <v>6.9463200000000003E-2</v>
      </c>
      <c r="AG345" t="s">
        <v>9</v>
      </c>
      <c r="AH345">
        <v>0.06</v>
      </c>
      <c r="AI345">
        <v>6.1800000000000001E-2</v>
      </c>
    </row>
    <row r="346" spans="1:35" x14ac:dyDescent="0.35">
      <c r="A346" t="s">
        <v>1879</v>
      </c>
      <c r="B346" t="s">
        <v>803</v>
      </c>
      <c r="C346" t="s">
        <v>804</v>
      </c>
      <c r="D346" t="s">
        <v>24</v>
      </c>
      <c r="E346" t="s">
        <v>127</v>
      </c>
      <c r="F346" t="s">
        <v>128</v>
      </c>
      <c r="G346" t="s">
        <v>892</v>
      </c>
      <c r="H346">
        <v>40</v>
      </c>
      <c r="I346" t="s">
        <v>526</v>
      </c>
      <c r="J346">
        <v>70</v>
      </c>
      <c r="K346" t="s">
        <v>526</v>
      </c>
      <c r="L346" t="s">
        <v>837</v>
      </c>
      <c r="M346" t="s">
        <v>9</v>
      </c>
      <c r="N346" t="s">
        <v>47</v>
      </c>
      <c r="O346" t="s">
        <v>108</v>
      </c>
      <c r="P346" s="82">
        <f t="shared" si="7"/>
        <v>0.22390304800000002</v>
      </c>
      <c r="T346" t="s">
        <v>838</v>
      </c>
      <c r="U346" t="s">
        <v>904</v>
      </c>
      <c r="V346" t="s">
        <v>515</v>
      </c>
      <c r="W346" s="82">
        <v>0.23154400000000003</v>
      </c>
      <c r="AG346" t="s">
        <v>9</v>
      </c>
      <c r="AH346">
        <v>0.2</v>
      </c>
      <c r="AI346">
        <v>0.20600000000000002</v>
      </c>
    </row>
    <row r="347" spans="1:35" x14ac:dyDescent="0.35">
      <c r="A347" t="s">
        <v>1879</v>
      </c>
      <c r="B347" t="s">
        <v>803</v>
      </c>
      <c r="C347" t="s">
        <v>804</v>
      </c>
      <c r="D347" t="s">
        <v>24</v>
      </c>
      <c r="E347" t="s">
        <v>127</v>
      </c>
      <c r="F347" t="s">
        <v>128</v>
      </c>
      <c r="G347" t="s">
        <v>892</v>
      </c>
      <c r="H347">
        <v>40</v>
      </c>
      <c r="I347" t="s">
        <v>526</v>
      </c>
      <c r="J347">
        <v>70</v>
      </c>
      <c r="K347" t="s">
        <v>526</v>
      </c>
      <c r="L347" t="s">
        <v>840</v>
      </c>
      <c r="M347" t="s">
        <v>9</v>
      </c>
      <c r="N347" t="s">
        <v>48</v>
      </c>
      <c r="O347" t="s">
        <v>108</v>
      </c>
      <c r="P347" s="82">
        <f t="shared" si="7"/>
        <v>0.13434182880000001</v>
      </c>
      <c r="T347" t="s">
        <v>841</v>
      </c>
      <c r="U347" t="s">
        <v>905</v>
      </c>
      <c r="V347" t="s">
        <v>259</v>
      </c>
      <c r="W347" s="82">
        <v>0.13892640000000001</v>
      </c>
      <c r="AG347" t="s">
        <v>9</v>
      </c>
      <c r="AH347">
        <v>0.12</v>
      </c>
      <c r="AI347">
        <v>0.1236</v>
      </c>
    </row>
    <row r="348" spans="1:35" x14ac:dyDescent="0.35">
      <c r="A348" t="s">
        <v>1879</v>
      </c>
      <c r="B348" t="s">
        <v>803</v>
      </c>
      <c r="C348" t="s">
        <v>804</v>
      </c>
      <c r="D348" t="s">
        <v>24</v>
      </c>
      <c r="E348" t="s">
        <v>127</v>
      </c>
      <c r="F348" t="s">
        <v>128</v>
      </c>
      <c r="G348" t="s">
        <v>892</v>
      </c>
      <c r="H348">
        <v>40</v>
      </c>
      <c r="I348" t="s">
        <v>526</v>
      </c>
      <c r="J348">
        <v>70</v>
      </c>
      <c r="K348" t="s">
        <v>526</v>
      </c>
      <c r="L348" t="s">
        <v>843</v>
      </c>
      <c r="M348" t="s">
        <v>9</v>
      </c>
      <c r="N348" t="s">
        <v>49</v>
      </c>
      <c r="O348" t="s">
        <v>108</v>
      </c>
      <c r="P348" s="82">
        <f t="shared" si="7"/>
        <v>0.44780609600000004</v>
      </c>
      <c r="T348" t="s">
        <v>844</v>
      </c>
      <c r="U348" t="s">
        <v>906</v>
      </c>
      <c r="V348" t="s">
        <v>689</v>
      </c>
      <c r="W348" s="82">
        <v>0.46308800000000006</v>
      </c>
      <c r="AG348" t="s">
        <v>9</v>
      </c>
      <c r="AH348">
        <v>0.4</v>
      </c>
      <c r="AI348">
        <v>0.41200000000000003</v>
      </c>
    </row>
    <row r="349" spans="1:35" x14ac:dyDescent="0.35">
      <c r="A349" t="s">
        <v>1879</v>
      </c>
      <c r="B349" t="s">
        <v>803</v>
      </c>
      <c r="C349" t="s">
        <v>804</v>
      </c>
      <c r="D349" t="s">
        <v>24</v>
      </c>
      <c r="E349" t="s">
        <v>127</v>
      </c>
      <c r="F349" t="s">
        <v>128</v>
      </c>
      <c r="G349" t="s">
        <v>892</v>
      </c>
      <c r="H349">
        <v>40</v>
      </c>
      <c r="I349" t="s">
        <v>526</v>
      </c>
      <c r="J349">
        <v>70</v>
      </c>
      <c r="K349" t="s">
        <v>526</v>
      </c>
      <c r="L349" t="s">
        <v>846</v>
      </c>
      <c r="M349" t="s">
        <v>170</v>
      </c>
      <c r="N349" t="s">
        <v>55</v>
      </c>
      <c r="O349" t="s">
        <v>171</v>
      </c>
      <c r="P349" s="82">
        <f t="shared" si="7"/>
        <v>0</v>
      </c>
      <c r="Q349" t="s">
        <v>293</v>
      </c>
      <c r="R349">
        <v>43233410</v>
      </c>
      <c r="T349" t="s">
        <v>847</v>
      </c>
      <c r="U349" t="s">
        <v>907</v>
      </c>
      <c r="V349" t="s">
        <v>175</v>
      </c>
      <c r="W349" s="82">
        <v>0</v>
      </c>
      <c r="AG349" t="s">
        <v>170</v>
      </c>
      <c r="AH349">
        <v>0</v>
      </c>
      <c r="AI349">
        <v>0</v>
      </c>
    </row>
    <row r="350" spans="1:35" x14ac:dyDescent="0.35">
      <c r="A350" t="s">
        <v>1879</v>
      </c>
      <c r="B350" t="s">
        <v>803</v>
      </c>
      <c r="C350" t="s">
        <v>804</v>
      </c>
      <c r="D350" t="s">
        <v>24</v>
      </c>
      <c r="E350" t="s">
        <v>127</v>
      </c>
      <c r="F350" t="s">
        <v>128</v>
      </c>
      <c r="G350" t="s">
        <v>892</v>
      </c>
      <c r="H350">
        <v>40</v>
      </c>
      <c r="I350" t="s">
        <v>526</v>
      </c>
      <c r="J350">
        <v>70</v>
      </c>
      <c r="K350" t="s">
        <v>526</v>
      </c>
      <c r="L350" t="s">
        <v>849</v>
      </c>
      <c r="M350" t="s">
        <v>170</v>
      </c>
      <c r="N350" t="s">
        <v>57</v>
      </c>
      <c r="O350" t="s">
        <v>171</v>
      </c>
      <c r="P350" s="82">
        <f t="shared" si="7"/>
        <v>0</v>
      </c>
      <c r="Q350" t="s">
        <v>293</v>
      </c>
      <c r="R350">
        <v>43233410</v>
      </c>
      <c r="T350" t="s">
        <v>850</v>
      </c>
      <c r="U350" t="s">
        <v>908</v>
      </c>
      <c r="V350" t="s">
        <v>180</v>
      </c>
      <c r="W350" s="82">
        <v>0</v>
      </c>
      <c r="AG350" t="s">
        <v>170</v>
      </c>
      <c r="AH350">
        <v>0</v>
      </c>
      <c r="AI350">
        <v>0</v>
      </c>
    </row>
    <row r="351" spans="1:35" x14ac:dyDescent="0.35">
      <c r="A351" t="s">
        <v>1879</v>
      </c>
      <c r="B351" t="s">
        <v>803</v>
      </c>
      <c r="C351" t="s">
        <v>804</v>
      </c>
      <c r="D351" t="s">
        <v>24</v>
      </c>
      <c r="E351" t="s">
        <v>127</v>
      </c>
      <c r="F351" t="s">
        <v>128</v>
      </c>
      <c r="G351" t="s">
        <v>892</v>
      </c>
      <c r="H351">
        <v>40</v>
      </c>
      <c r="I351" t="s">
        <v>526</v>
      </c>
      <c r="J351">
        <v>70</v>
      </c>
      <c r="K351" t="s">
        <v>526</v>
      </c>
      <c r="L351" t="s">
        <v>852</v>
      </c>
      <c r="M351" t="s">
        <v>170</v>
      </c>
      <c r="N351" t="s">
        <v>59</v>
      </c>
      <c r="O351" t="s">
        <v>171</v>
      </c>
      <c r="P351" s="82">
        <f t="shared" si="7"/>
        <v>0</v>
      </c>
      <c r="Q351" t="s">
        <v>293</v>
      </c>
      <c r="R351">
        <v>43233410</v>
      </c>
      <c r="T351" t="s">
        <v>853</v>
      </c>
      <c r="U351" t="s">
        <v>909</v>
      </c>
      <c r="V351" t="s">
        <v>185</v>
      </c>
      <c r="W351" s="82">
        <v>0</v>
      </c>
      <c r="AG351" t="s">
        <v>170</v>
      </c>
      <c r="AH351">
        <v>0</v>
      </c>
      <c r="AI351">
        <v>0</v>
      </c>
    </row>
    <row r="352" spans="1:35" x14ac:dyDescent="0.35">
      <c r="A352" t="s">
        <v>1879</v>
      </c>
      <c r="B352" t="s">
        <v>803</v>
      </c>
      <c r="C352" t="s">
        <v>804</v>
      </c>
      <c r="D352" t="s">
        <v>24</v>
      </c>
      <c r="E352" t="s">
        <v>127</v>
      </c>
      <c r="F352" t="s">
        <v>128</v>
      </c>
      <c r="G352" t="s">
        <v>892</v>
      </c>
      <c r="H352">
        <v>40</v>
      </c>
      <c r="I352" t="s">
        <v>526</v>
      </c>
      <c r="J352">
        <v>70</v>
      </c>
      <c r="K352" t="s">
        <v>526</v>
      </c>
      <c r="L352" t="s">
        <v>855</v>
      </c>
      <c r="M352" s="81" t="s">
        <v>118</v>
      </c>
      <c r="N352" t="s">
        <v>270</v>
      </c>
      <c r="O352" t="s">
        <v>103</v>
      </c>
      <c r="P352" s="82">
        <f t="shared" si="7"/>
        <v>14474.212537960002</v>
      </c>
      <c r="Q352" t="s">
        <v>337</v>
      </c>
      <c r="R352">
        <v>44103116</v>
      </c>
      <c r="T352" t="s">
        <v>857</v>
      </c>
      <c r="U352" t="s">
        <v>910</v>
      </c>
      <c r="V352" t="s">
        <v>274</v>
      </c>
      <c r="W352" s="82">
        <v>14968.161880000001</v>
      </c>
      <c r="AG352" s="81" t="s">
        <v>118</v>
      </c>
      <c r="AH352">
        <v>12929</v>
      </c>
      <c r="AI352">
        <v>13316.87</v>
      </c>
    </row>
    <row r="353" spans="1:35" x14ac:dyDescent="0.35">
      <c r="A353" t="s">
        <v>1879</v>
      </c>
      <c r="B353" t="s">
        <v>803</v>
      </c>
      <c r="C353" t="s">
        <v>804</v>
      </c>
      <c r="D353" t="s">
        <v>24</v>
      </c>
      <c r="E353" t="s">
        <v>127</v>
      </c>
      <c r="F353" t="s">
        <v>128</v>
      </c>
      <c r="G353" t="s">
        <v>892</v>
      </c>
      <c r="H353">
        <v>40</v>
      </c>
      <c r="I353" t="s">
        <v>526</v>
      </c>
      <c r="J353">
        <v>70</v>
      </c>
      <c r="K353" t="s">
        <v>526</v>
      </c>
      <c r="L353" t="s">
        <v>859</v>
      </c>
      <c r="M353" s="81" t="s">
        <v>118</v>
      </c>
      <c r="N353" t="s">
        <v>706</v>
      </c>
      <c r="O353" t="s">
        <v>103</v>
      </c>
      <c r="P353" s="82">
        <f t="shared" si="7"/>
        <v>2452.85789084</v>
      </c>
      <c r="Q353" t="s">
        <v>341</v>
      </c>
      <c r="R353">
        <v>44103116</v>
      </c>
      <c r="T353" t="s">
        <v>861</v>
      </c>
      <c r="U353" t="s">
        <v>911</v>
      </c>
      <c r="V353" t="s">
        <v>710</v>
      </c>
      <c r="W353" s="82">
        <v>2536.5645199999999</v>
      </c>
      <c r="AG353" s="81" t="s">
        <v>118</v>
      </c>
      <c r="AH353">
        <v>2191</v>
      </c>
      <c r="AI353">
        <v>2256.73</v>
      </c>
    </row>
    <row r="354" spans="1:35" x14ac:dyDescent="0.35">
      <c r="A354" t="s">
        <v>1879</v>
      </c>
      <c r="B354" t="s">
        <v>803</v>
      </c>
      <c r="C354" t="s">
        <v>804</v>
      </c>
      <c r="D354" t="s">
        <v>24</v>
      </c>
      <c r="E354" t="s">
        <v>127</v>
      </c>
      <c r="F354" t="s">
        <v>128</v>
      </c>
      <c r="G354" t="s">
        <v>892</v>
      </c>
      <c r="H354">
        <v>40</v>
      </c>
      <c r="I354" t="s">
        <v>526</v>
      </c>
      <c r="J354">
        <v>70</v>
      </c>
      <c r="K354" t="s">
        <v>526</v>
      </c>
      <c r="L354" t="s">
        <v>863</v>
      </c>
      <c r="M354" s="81" t="s">
        <v>118</v>
      </c>
      <c r="N354" t="s">
        <v>292</v>
      </c>
      <c r="O354" t="s">
        <v>103</v>
      </c>
      <c r="P354" s="82">
        <f t="shared" si="7"/>
        <v>0</v>
      </c>
      <c r="Q354" t="s">
        <v>293</v>
      </c>
      <c r="R354" t="s">
        <v>339</v>
      </c>
      <c r="T354" t="s">
        <v>865</v>
      </c>
      <c r="U354" t="s">
        <v>912</v>
      </c>
      <c r="V354" t="s">
        <v>296</v>
      </c>
      <c r="W354" s="82">
        <v>0</v>
      </c>
      <c r="AG354" s="81" t="s">
        <v>118</v>
      </c>
      <c r="AH354">
        <v>0</v>
      </c>
      <c r="AI354">
        <v>0</v>
      </c>
    </row>
    <row r="355" spans="1:35" x14ac:dyDescent="0.35">
      <c r="A355" t="s">
        <v>1879</v>
      </c>
      <c r="B355" t="s">
        <v>803</v>
      </c>
      <c r="C355" t="s">
        <v>804</v>
      </c>
      <c r="D355" t="s">
        <v>24</v>
      </c>
      <c r="E355" t="s">
        <v>127</v>
      </c>
      <c r="F355" t="s">
        <v>128</v>
      </c>
      <c r="G355" t="s">
        <v>892</v>
      </c>
      <c r="H355">
        <v>40</v>
      </c>
      <c r="I355" t="s">
        <v>526</v>
      </c>
      <c r="J355">
        <v>70</v>
      </c>
      <c r="K355" t="s">
        <v>526</v>
      </c>
      <c r="L355" t="s">
        <v>867</v>
      </c>
      <c r="M355" s="81" t="s">
        <v>118</v>
      </c>
      <c r="N355" t="s">
        <v>298</v>
      </c>
      <c r="O355" t="s">
        <v>103</v>
      </c>
      <c r="P355" s="82">
        <f t="shared" si="7"/>
        <v>6008.4382930800002</v>
      </c>
      <c r="Q355" t="s">
        <v>346</v>
      </c>
      <c r="R355">
        <v>44103116</v>
      </c>
      <c r="T355" t="s">
        <v>869</v>
      </c>
      <c r="U355" t="s">
        <v>913</v>
      </c>
      <c r="V355" t="s">
        <v>302</v>
      </c>
      <c r="W355" s="82">
        <v>6213.4832400000005</v>
      </c>
      <c r="AG355" s="81" t="s">
        <v>118</v>
      </c>
      <c r="AH355">
        <v>5367</v>
      </c>
      <c r="AI355">
        <v>5528.01</v>
      </c>
    </row>
    <row r="356" spans="1:35" x14ac:dyDescent="0.35">
      <c r="A356" t="s">
        <v>1879</v>
      </c>
      <c r="B356" t="s">
        <v>803</v>
      </c>
      <c r="C356" t="s">
        <v>804</v>
      </c>
      <c r="D356" t="s">
        <v>24</v>
      </c>
      <c r="E356" t="s">
        <v>127</v>
      </c>
      <c r="F356" t="s">
        <v>128</v>
      </c>
      <c r="G356" t="s">
        <v>892</v>
      </c>
      <c r="H356">
        <v>40</v>
      </c>
      <c r="I356" t="s">
        <v>526</v>
      </c>
      <c r="J356">
        <v>70</v>
      </c>
      <c r="K356" t="s">
        <v>526</v>
      </c>
      <c r="L356" t="s">
        <v>871</v>
      </c>
      <c r="M356" s="81" t="s">
        <v>118</v>
      </c>
      <c r="N356" t="s">
        <v>304</v>
      </c>
      <c r="O356" t="s">
        <v>305</v>
      </c>
      <c r="P356" s="82">
        <f t="shared" si="7"/>
        <v>6008.4382930800002</v>
      </c>
      <c r="Q356" t="s">
        <v>346</v>
      </c>
      <c r="R356">
        <v>44103116</v>
      </c>
      <c r="T356" t="s">
        <v>873</v>
      </c>
      <c r="U356" t="s">
        <v>914</v>
      </c>
      <c r="V356" t="s">
        <v>308</v>
      </c>
      <c r="W356" s="82">
        <v>6213.4832400000005</v>
      </c>
      <c r="AG356" s="81" t="s">
        <v>118</v>
      </c>
      <c r="AH356">
        <v>5367</v>
      </c>
      <c r="AI356">
        <v>5528.01</v>
      </c>
    </row>
    <row r="357" spans="1:35" x14ac:dyDescent="0.35">
      <c r="A357" t="s">
        <v>1879</v>
      </c>
      <c r="B357" t="s">
        <v>803</v>
      </c>
      <c r="C357" t="s">
        <v>804</v>
      </c>
      <c r="D357" t="s">
        <v>24</v>
      </c>
      <c r="E357" t="s">
        <v>127</v>
      </c>
      <c r="F357" t="s">
        <v>128</v>
      </c>
      <c r="G357" t="s">
        <v>892</v>
      </c>
      <c r="H357">
        <v>40</v>
      </c>
      <c r="I357" t="s">
        <v>526</v>
      </c>
      <c r="J357">
        <v>70</v>
      </c>
      <c r="K357" t="s">
        <v>526</v>
      </c>
      <c r="L357" t="s">
        <v>875</v>
      </c>
      <c r="M357" s="81" t="s">
        <v>118</v>
      </c>
      <c r="N357" t="s">
        <v>876</v>
      </c>
      <c r="O357" t="s">
        <v>103</v>
      </c>
      <c r="P357" s="82">
        <f t="shared" si="7"/>
        <v>8713.1871129200008</v>
      </c>
      <c r="Q357" t="s">
        <v>349</v>
      </c>
      <c r="R357">
        <v>44103116</v>
      </c>
      <c r="T357" t="s">
        <v>878</v>
      </c>
      <c r="U357" t="s">
        <v>915</v>
      </c>
      <c r="V357" t="s">
        <v>880</v>
      </c>
      <c r="W357" s="82">
        <v>9010.5347600000005</v>
      </c>
      <c r="AG357" s="81" t="s">
        <v>118</v>
      </c>
      <c r="AH357">
        <v>7783</v>
      </c>
      <c r="AI357">
        <v>8016.49</v>
      </c>
    </row>
    <row r="358" spans="1:35" x14ac:dyDescent="0.35">
      <c r="A358" t="s">
        <v>1879</v>
      </c>
      <c r="B358" t="s">
        <v>803</v>
      </c>
      <c r="C358" t="s">
        <v>804</v>
      </c>
      <c r="D358" t="s">
        <v>24</v>
      </c>
      <c r="E358" t="s">
        <v>127</v>
      </c>
      <c r="F358" t="s">
        <v>128</v>
      </c>
      <c r="G358" t="s">
        <v>892</v>
      </c>
      <c r="H358">
        <v>40</v>
      </c>
      <c r="I358" t="s">
        <v>526</v>
      </c>
      <c r="J358">
        <v>70</v>
      </c>
      <c r="K358" t="s">
        <v>526</v>
      </c>
      <c r="L358" t="s">
        <v>881</v>
      </c>
      <c r="M358" s="81" t="s">
        <v>118</v>
      </c>
      <c r="N358" t="s">
        <v>727</v>
      </c>
      <c r="O358" t="s">
        <v>103</v>
      </c>
      <c r="P358" s="82">
        <f t="shared" si="7"/>
        <v>0</v>
      </c>
      <c r="Q358" t="s">
        <v>293</v>
      </c>
      <c r="R358">
        <v>44103116</v>
      </c>
      <c r="T358" t="s">
        <v>882</v>
      </c>
      <c r="U358" t="s">
        <v>916</v>
      </c>
      <c r="V358" t="s">
        <v>730</v>
      </c>
      <c r="W358" s="82">
        <v>0</v>
      </c>
      <c r="AG358" s="81" t="s">
        <v>118</v>
      </c>
      <c r="AH358">
        <v>0</v>
      </c>
      <c r="AI358">
        <v>0</v>
      </c>
    </row>
    <row r="359" spans="1:35" x14ac:dyDescent="0.35">
      <c r="A359" t="s">
        <v>1879</v>
      </c>
      <c r="B359" t="s">
        <v>803</v>
      </c>
      <c r="C359" t="s">
        <v>804</v>
      </c>
      <c r="D359" t="s">
        <v>24</v>
      </c>
      <c r="E359" t="s">
        <v>127</v>
      </c>
      <c r="F359" t="s">
        <v>128</v>
      </c>
      <c r="G359" t="s">
        <v>892</v>
      </c>
      <c r="H359">
        <v>40</v>
      </c>
      <c r="I359" t="s">
        <v>526</v>
      </c>
      <c r="J359">
        <v>70</v>
      </c>
      <c r="K359" t="s">
        <v>526</v>
      </c>
      <c r="L359" t="s">
        <v>884</v>
      </c>
      <c r="M359" s="81" t="s">
        <v>118</v>
      </c>
      <c r="N359" t="s">
        <v>732</v>
      </c>
      <c r="O359" t="s">
        <v>103</v>
      </c>
      <c r="P359" s="82">
        <f t="shared" si="7"/>
        <v>5064.6869457599996</v>
      </c>
      <c r="Q359" t="s">
        <v>917</v>
      </c>
      <c r="R359">
        <v>44103103</v>
      </c>
      <c r="T359" t="s">
        <v>886</v>
      </c>
      <c r="U359" t="s">
        <v>918</v>
      </c>
      <c r="V359" t="s">
        <v>736</v>
      </c>
      <c r="W359" s="82">
        <v>5237.5252799999998</v>
      </c>
      <c r="AG359" s="81" t="s">
        <v>118</v>
      </c>
      <c r="AH359">
        <v>4524</v>
      </c>
      <c r="AI359">
        <v>4659.72</v>
      </c>
    </row>
    <row r="360" spans="1:35" x14ac:dyDescent="0.35">
      <c r="A360" t="s">
        <v>1879</v>
      </c>
      <c r="B360" t="s">
        <v>803</v>
      </c>
      <c r="C360" t="s">
        <v>804</v>
      </c>
      <c r="D360" t="s">
        <v>24</v>
      </c>
      <c r="E360" t="s">
        <v>127</v>
      </c>
      <c r="F360" t="s">
        <v>128</v>
      </c>
      <c r="G360" t="s">
        <v>892</v>
      </c>
      <c r="H360">
        <v>40</v>
      </c>
      <c r="I360" t="s">
        <v>526</v>
      </c>
      <c r="J360">
        <v>70</v>
      </c>
      <c r="K360" t="s">
        <v>526</v>
      </c>
      <c r="L360" t="s">
        <v>888</v>
      </c>
      <c r="M360" s="81" t="s">
        <v>118</v>
      </c>
      <c r="N360" t="s">
        <v>320</v>
      </c>
      <c r="O360" t="s">
        <v>171</v>
      </c>
      <c r="P360" s="82">
        <f t="shared" si="7"/>
        <v>671.70914400000004</v>
      </c>
      <c r="Q360" t="s">
        <v>353</v>
      </c>
      <c r="R360">
        <v>43201404</v>
      </c>
      <c r="T360" t="s">
        <v>890</v>
      </c>
      <c r="U360" t="s">
        <v>919</v>
      </c>
      <c r="V360" t="s">
        <v>324</v>
      </c>
      <c r="W360" s="82">
        <v>694.63200000000006</v>
      </c>
      <c r="AG360" s="81" t="s">
        <v>118</v>
      </c>
      <c r="AH360">
        <v>600</v>
      </c>
      <c r="AI360">
        <v>618</v>
      </c>
    </row>
    <row r="361" spans="1:35" x14ac:dyDescent="0.35">
      <c r="A361" t="s">
        <v>1879</v>
      </c>
      <c r="B361" t="s">
        <v>803</v>
      </c>
      <c r="C361" t="s">
        <v>804</v>
      </c>
      <c r="D361" t="s">
        <v>25</v>
      </c>
      <c r="E361" t="s">
        <v>140</v>
      </c>
      <c r="F361" t="s">
        <v>215</v>
      </c>
      <c r="G361" t="s">
        <v>920</v>
      </c>
      <c r="H361">
        <v>35</v>
      </c>
      <c r="I361">
        <v>76</v>
      </c>
      <c r="J361">
        <v>63.7</v>
      </c>
      <c r="K361">
        <v>76</v>
      </c>
      <c r="L361" t="s">
        <v>805</v>
      </c>
      <c r="M361" s="81" t="s">
        <v>806</v>
      </c>
      <c r="O361" t="s">
        <v>103</v>
      </c>
      <c r="P361" s="82">
        <f t="shared" si="7"/>
        <v>26868.365760000001</v>
      </c>
      <c r="Q361" t="s">
        <v>921</v>
      </c>
      <c r="R361">
        <v>44101503</v>
      </c>
      <c r="T361" t="s">
        <v>807</v>
      </c>
      <c r="U361" t="s">
        <v>922</v>
      </c>
      <c r="V361" t="s">
        <v>809</v>
      </c>
      <c r="W361" s="82">
        <v>27785.279999999999</v>
      </c>
      <c r="AG361" s="81" t="s">
        <v>806</v>
      </c>
      <c r="AH361">
        <v>24000</v>
      </c>
      <c r="AI361">
        <v>24720</v>
      </c>
    </row>
    <row r="362" spans="1:35" x14ac:dyDescent="0.35">
      <c r="A362" t="s">
        <v>1879</v>
      </c>
      <c r="B362" t="s">
        <v>803</v>
      </c>
      <c r="C362" t="s">
        <v>804</v>
      </c>
      <c r="D362" t="s">
        <v>25</v>
      </c>
      <c r="E362" t="s">
        <v>140</v>
      </c>
      <c r="F362" t="s">
        <v>215</v>
      </c>
      <c r="G362" t="s">
        <v>920</v>
      </c>
      <c r="H362">
        <v>35</v>
      </c>
      <c r="I362">
        <v>76</v>
      </c>
      <c r="J362">
        <v>63.7</v>
      </c>
      <c r="K362">
        <v>76</v>
      </c>
      <c r="L362" t="s">
        <v>810</v>
      </c>
      <c r="M362" t="s">
        <v>6</v>
      </c>
      <c r="N362" t="s">
        <v>5</v>
      </c>
      <c r="O362" t="s">
        <v>108</v>
      </c>
      <c r="P362" s="82">
        <f t="shared" si="7"/>
        <v>3.3585457200000002E-2</v>
      </c>
      <c r="T362" t="s">
        <v>811</v>
      </c>
      <c r="U362" t="s">
        <v>923</v>
      </c>
      <c r="V362" t="s">
        <v>111</v>
      </c>
      <c r="W362" s="82">
        <v>3.4731600000000001E-2</v>
      </c>
      <c r="AG362" t="s">
        <v>6</v>
      </c>
      <c r="AH362">
        <v>0.03</v>
      </c>
      <c r="AI362">
        <v>3.09E-2</v>
      </c>
    </row>
    <row r="363" spans="1:35" x14ac:dyDescent="0.35">
      <c r="A363" t="s">
        <v>1879</v>
      </c>
      <c r="B363" t="s">
        <v>803</v>
      </c>
      <c r="C363" t="s">
        <v>804</v>
      </c>
      <c r="D363" t="s">
        <v>25</v>
      </c>
      <c r="E363" t="s">
        <v>140</v>
      </c>
      <c r="F363" t="s">
        <v>215</v>
      </c>
      <c r="G363" t="s">
        <v>920</v>
      </c>
      <c r="H363">
        <v>35</v>
      </c>
      <c r="I363">
        <v>76</v>
      </c>
      <c r="J363">
        <v>63.7</v>
      </c>
      <c r="K363">
        <v>76</v>
      </c>
      <c r="L363" t="s">
        <v>813</v>
      </c>
      <c r="M363" t="s">
        <v>6</v>
      </c>
      <c r="N363" t="s">
        <v>47</v>
      </c>
      <c r="O363" t="s">
        <v>108</v>
      </c>
      <c r="P363" s="82">
        <f t="shared" si="7"/>
        <v>0.16792728600000001</v>
      </c>
      <c r="T363" t="s">
        <v>814</v>
      </c>
      <c r="U363" t="s">
        <v>924</v>
      </c>
      <c r="V363" t="s">
        <v>501</v>
      </c>
      <c r="W363" s="82">
        <v>0.17365800000000001</v>
      </c>
      <c r="AG363" t="s">
        <v>6</v>
      </c>
      <c r="AH363">
        <v>0.15</v>
      </c>
      <c r="AI363">
        <v>0.1545</v>
      </c>
    </row>
    <row r="364" spans="1:35" x14ac:dyDescent="0.35">
      <c r="A364" t="s">
        <v>1879</v>
      </c>
      <c r="B364" t="s">
        <v>803</v>
      </c>
      <c r="C364" t="s">
        <v>804</v>
      </c>
      <c r="D364" t="s">
        <v>25</v>
      </c>
      <c r="E364" t="s">
        <v>140</v>
      </c>
      <c r="F364" t="s">
        <v>215</v>
      </c>
      <c r="G364" t="s">
        <v>920</v>
      </c>
      <c r="H364">
        <v>35</v>
      </c>
      <c r="I364">
        <v>76</v>
      </c>
      <c r="J364">
        <v>63.7</v>
      </c>
      <c r="K364">
        <v>76</v>
      </c>
      <c r="L364" t="s">
        <v>816</v>
      </c>
      <c r="M364" t="s">
        <v>6</v>
      </c>
      <c r="N364" t="s">
        <v>48</v>
      </c>
      <c r="O364" t="s">
        <v>108</v>
      </c>
      <c r="P364" s="82">
        <f t="shared" si="7"/>
        <v>3.3585457200000002E-2</v>
      </c>
      <c r="T364" t="s">
        <v>817</v>
      </c>
      <c r="U364" t="s">
        <v>925</v>
      </c>
      <c r="V364" t="s">
        <v>245</v>
      </c>
      <c r="W364" s="82">
        <v>3.4731600000000001E-2</v>
      </c>
      <c r="AG364" t="s">
        <v>6</v>
      </c>
      <c r="AH364">
        <v>0.03</v>
      </c>
      <c r="AI364">
        <v>3.09E-2</v>
      </c>
    </row>
    <row r="365" spans="1:35" x14ac:dyDescent="0.35">
      <c r="A365" t="s">
        <v>1879</v>
      </c>
      <c r="B365" t="s">
        <v>803</v>
      </c>
      <c r="C365" t="s">
        <v>804</v>
      </c>
      <c r="D365" t="s">
        <v>25</v>
      </c>
      <c r="E365" t="s">
        <v>140</v>
      </c>
      <c r="F365" t="s">
        <v>215</v>
      </c>
      <c r="G365" t="s">
        <v>920</v>
      </c>
      <c r="H365">
        <v>35</v>
      </c>
      <c r="I365">
        <v>76</v>
      </c>
      <c r="J365">
        <v>63.7</v>
      </c>
      <c r="K365">
        <v>76</v>
      </c>
      <c r="L365" t="s">
        <v>819</v>
      </c>
      <c r="M365" t="s">
        <v>6</v>
      </c>
      <c r="N365" t="s">
        <v>49</v>
      </c>
      <c r="O365" t="s">
        <v>108</v>
      </c>
      <c r="P365" s="82">
        <f t="shared" si="7"/>
        <v>0.16792728600000001</v>
      </c>
      <c r="T365" t="s">
        <v>820</v>
      </c>
      <c r="U365" t="s">
        <v>926</v>
      </c>
      <c r="V365" t="s">
        <v>663</v>
      </c>
      <c r="W365" s="82">
        <v>0.17365800000000001</v>
      </c>
      <c r="AG365" t="s">
        <v>6</v>
      </c>
      <c r="AH365">
        <v>0.15</v>
      </c>
      <c r="AI365">
        <v>0.1545</v>
      </c>
    </row>
    <row r="366" spans="1:35" x14ac:dyDescent="0.35">
      <c r="A366" t="s">
        <v>1879</v>
      </c>
      <c r="B366" t="s">
        <v>803</v>
      </c>
      <c r="C366" t="s">
        <v>804</v>
      </c>
      <c r="D366" t="s">
        <v>25</v>
      </c>
      <c r="E366" t="s">
        <v>140</v>
      </c>
      <c r="F366" t="s">
        <v>215</v>
      </c>
      <c r="G366" t="s">
        <v>920</v>
      </c>
      <c r="H366">
        <v>35</v>
      </c>
      <c r="I366">
        <v>76</v>
      </c>
      <c r="J366">
        <v>63.7</v>
      </c>
      <c r="K366">
        <v>76</v>
      </c>
      <c r="L366" t="s">
        <v>822</v>
      </c>
      <c r="M366" t="s">
        <v>7</v>
      </c>
      <c r="N366" t="s">
        <v>5</v>
      </c>
      <c r="O366" t="s">
        <v>108</v>
      </c>
      <c r="P366" s="82">
        <f t="shared" si="7"/>
        <v>3.3585457200000002E-2</v>
      </c>
      <c r="T366" t="s">
        <v>823</v>
      </c>
      <c r="U366" t="s">
        <v>927</v>
      </c>
      <c r="V366" t="s">
        <v>114</v>
      </c>
      <c r="W366" s="82">
        <v>3.4731600000000001E-2</v>
      </c>
      <c r="AG366" t="s">
        <v>7</v>
      </c>
      <c r="AH366">
        <v>0.03</v>
      </c>
      <c r="AI366">
        <v>3.09E-2</v>
      </c>
    </row>
    <row r="367" spans="1:35" x14ac:dyDescent="0.35">
      <c r="A367" t="s">
        <v>1879</v>
      </c>
      <c r="B367" t="s">
        <v>803</v>
      </c>
      <c r="C367" t="s">
        <v>804</v>
      </c>
      <c r="D367" t="s">
        <v>25</v>
      </c>
      <c r="E367" t="s">
        <v>140</v>
      </c>
      <c r="F367" t="s">
        <v>215</v>
      </c>
      <c r="G367" t="s">
        <v>920</v>
      </c>
      <c r="H367">
        <v>35</v>
      </c>
      <c r="I367">
        <v>76</v>
      </c>
      <c r="J367">
        <v>63.7</v>
      </c>
      <c r="K367">
        <v>76</v>
      </c>
      <c r="L367" t="s">
        <v>825</v>
      </c>
      <c r="M367" t="s">
        <v>7</v>
      </c>
      <c r="N367" t="s">
        <v>47</v>
      </c>
      <c r="O367" t="s">
        <v>108</v>
      </c>
      <c r="P367" s="82">
        <f t="shared" si="7"/>
        <v>0.16792728600000001</v>
      </c>
      <c r="T367" t="s">
        <v>826</v>
      </c>
      <c r="U367" t="s">
        <v>928</v>
      </c>
      <c r="V367" t="s">
        <v>508</v>
      </c>
      <c r="W367" s="82">
        <v>0.17365800000000001</v>
      </c>
      <c r="AG367" t="s">
        <v>7</v>
      </c>
      <c r="AH367">
        <v>0.15</v>
      </c>
      <c r="AI367">
        <v>0.1545</v>
      </c>
    </row>
    <row r="368" spans="1:35" x14ac:dyDescent="0.35">
      <c r="A368" t="s">
        <v>1879</v>
      </c>
      <c r="B368" t="s">
        <v>803</v>
      </c>
      <c r="C368" t="s">
        <v>804</v>
      </c>
      <c r="D368" t="s">
        <v>25</v>
      </c>
      <c r="E368" t="s">
        <v>140</v>
      </c>
      <c r="F368" t="s">
        <v>215</v>
      </c>
      <c r="G368" t="s">
        <v>920</v>
      </c>
      <c r="H368">
        <v>35</v>
      </c>
      <c r="I368">
        <v>76</v>
      </c>
      <c r="J368">
        <v>63.7</v>
      </c>
      <c r="K368">
        <v>76</v>
      </c>
      <c r="L368" t="s">
        <v>828</v>
      </c>
      <c r="M368" t="s">
        <v>7</v>
      </c>
      <c r="N368" t="s">
        <v>48</v>
      </c>
      <c r="O368" t="s">
        <v>108</v>
      </c>
      <c r="P368" s="82">
        <f t="shared" si="7"/>
        <v>3.3585457200000002E-2</v>
      </c>
      <c r="T368" t="s">
        <v>829</v>
      </c>
      <c r="U368" t="s">
        <v>929</v>
      </c>
      <c r="V368" t="s">
        <v>252</v>
      </c>
      <c r="W368" s="82">
        <v>3.4731600000000001E-2</v>
      </c>
      <c r="AG368" t="s">
        <v>7</v>
      </c>
      <c r="AH368">
        <v>0.03</v>
      </c>
      <c r="AI368">
        <v>3.09E-2</v>
      </c>
    </row>
    <row r="369" spans="1:35" x14ac:dyDescent="0.35">
      <c r="A369" t="s">
        <v>1879</v>
      </c>
      <c r="B369" t="s">
        <v>803</v>
      </c>
      <c r="C369" t="s">
        <v>804</v>
      </c>
      <c r="D369" t="s">
        <v>25</v>
      </c>
      <c r="E369" t="s">
        <v>140</v>
      </c>
      <c r="F369" t="s">
        <v>215</v>
      </c>
      <c r="G369" t="s">
        <v>920</v>
      </c>
      <c r="H369">
        <v>35</v>
      </c>
      <c r="I369">
        <v>76</v>
      </c>
      <c r="J369">
        <v>63.7</v>
      </c>
      <c r="K369">
        <v>76</v>
      </c>
      <c r="L369" t="s">
        <v>831</v>
      </c>
      <c r="M369" t="s">
        <v>7</v>
      </c>
      <c r="N369" t="s">
        <v>49</v>
      </c>
      <c r="O369" t="s">
        <v>108</v>
      </c>
      <c r="P369" s="82">
        <f t="shared" si="7"/>
        <v>0.16792728600000001</v>
      </c>
      <c r="T369" t="s">
        <v>832</v>
      </c>
      <c r="U369" t="s">
        <v>930</v>
      </c>
      <c r="V369" t="s">
        <v>676</v>
      </c>
      <c r="W369" s="82">
        <v>0.17365800000000001</v>
      </c>
      <c r="AG369" t="s">
        <v>7</v>
      </c>
      <c r="AH369">
        <v>0.15</v>
      </c>
      <c r="AI369">
        <v>0.1545</v>
      </c>
    </row>
    <row r="370" spans="1:35" x14ac:dyDescent="0.35">
      <c r="A370" t="s">
        <v>1879</v>
      </c>
      <c r="B370" t="s">
        <v>803</v>
      </c>
      <c r="C370" t="s">
        <v>804</v>
      </c>
      <c r="D370" t="s">
        <v>25</v>
      </c>
      <c r="E370" t="s">
        <v>140</v>
      </c>
      <c r="F370" t="s">
        <v>215</v>
      </c>
      <c r="G370" t="s">
        <v>920</v>
      </c>
      <c r="H370">
        <v>35</v>
      </c>
      <c r="I370">
        <v>76</v>
      </c>
      <c r="J370">
        <v>63.7</v>
      </c>
      <c r="K370">
        <v>76</v>
      </c>
      <c r="L370" t="s">
        <v>834</v>
      </c>
      <c r="M370" t="s">
        <v>9</v>
      </c>
      <c r="N370" t="s">
        <v>5</v>
      </c>
      <c r="O370" t="s">
        <v>108</v>
      </c>
      <c r="P370" s="82">
        <f t="shared" si="7"/>
        <v>3.3585457200000002E-2</v>
      </c>
      <c r="T370" t="s">
        <v>835</v>
      </c>
      <c r="U370" t="s">
        <v>931</v>
      </c>
      <c r="V370" t="s">
        <v>117</v>
      </c>
      <c r="W370" s="82">
        <v>3.4731600000000001E-2</v>
      </c>
      <c r="AG370" t="s">
        <v>9</v>
      </c>
      <c r="AH370">
        <v>0.03</v>
      </c>
      <c r="AI370">
        <v>3.09E-2</v>
      </c>
    </row>
    <row r="371" spans="1:35" x14ac:dyDescent="0.35">
      <c r="A371" t="s">
        <v>1879</v>
      </c>
      <c r="B371" t="s">
        <v>803</v>
      </c>
      <c r="C371" t="s">
        <v>804</v>
      </c>
      <c r="D371" t="s">
        <v>25</v>
      </c>
      <c r="E371" t="s">
        <v>140</v>
      </c>
      <c r="F371" t="s">
        <v>215</v>
      </c>
      <c r="G371" t="s">
        <v>920</v>
      </c>
      <c r="H371">
        <v>35</v>
      </c>
      <c r="I371">
        <v>76</v>
      </c>
      <c r="J371">
        <v>63.7</v>
      </c>
      <c r="K371">
        <v>76</v>
      </c>
      <c r="L371" t="s">
        <v>837</v>
      </c>
      <c r="M371" t="s">
        <v>9</v>
      </c>
      <c r="N371" t="s">
        <v>47</v>
      </c>
      <c r="O371" t="s">
        <v>108</v>
      </c>
      <c r="P371" s="82">
        <f t="shared" si="7"/>
        <v>0.16792728600000001</v>
      </c>
      <c r="T371" t="s">
        <v>838</v>
      </c>
      <c r="U371" t="s">
        <v>932</v>
      </c>
      <c r="V371" t="s">
        <v>515</v>
      </c>
      <c r="W371" s="82">
        <v>0.17365800000000001</v>
      </c>
      <c r="AG371" t="s">
        <v>9</v>
      </c>
      <c r="AH371">
        <v>0.15</v>
      </c>
      <c r="AI371">
        <v>0.1545</v>
      </c>
    </row>
    <row r="372" spans="1:35" x14ac:dyDescent="0.35">
      <c r="A372" t="s">
        <v>1879</v>
      </c>
      <c r="B372" t="s">
        <v>803</v>
      </c>
      <c r="C372" t="s">
        <v>804</v>
      </c>
      <c r="D372" t="s">
        <v>25</v>
      </c>
      <c r="E372" t="s">
        <v>140</v>
      </c>
      <c r="F372" t="s">
        <v>215</v>
      </c>
      <c r="G372" t="s">
        <v>920</v>
      </c>
      <c r="H372">
        <v>35</v>
      </c>
      <c r="I372">
        <v>76</v>
      </c>
      <c r="J372">
        <v>63.7</v>
      </c>
      <c r="K372">
        <v>76</v>
      </c>
      <c r="L372" t="s">
        <v>840</v>
      </c>
      <c r="M372" t="s">
        <v>9</v>
      </c>
      <c r="N372" t="s">
        <v>48</v>
      </c>
      <c r="O372" t="s">
        <v>108</v>
      </c>
      <c r="P372" s="82">
        <f t="shared" si="7"/>
        <v>3.3585457200000002E-2</v>
      </c>
      <c r="T372" t="s">
        <v>841</v>
      </c>
      <c r="U372" t="s">
        <v>933</v>
      </c>
      <c r="V372" t="s">
        <v>259</v>
      </c>
      <c r="W372" s="82">
        <v>3.4731600000000001E-2</v>
      </c>
      <c r="AG372" t="s">
        <v>9</v>
      </c>
      <c r="AH372">
        <v>0.03</v>
      </c>
      <c r="AI372">
        <v>3.09E-2</v>
      </c>
    </row>
    <row r="373" spans="1:35" x14ac:dyDescent="0.35">
      <c r="A373" t="s">
        <v>1879</v>
      </c>
      <c r="B373" t="s">
        <v>803</v>
      </c>
      <c r="C373" t="s">
        <v>804</v>
      </c>
      <c r="D373" t="s">
        <v>25</v>
      </c>
      <c r="E373" t="s">
        <v>140</v>
      </c>
      <c r="F373" t="s">
        <v>215</v>
      </c>
      <c r="G373" t="s">
        <v>920</v>
      </c>
      <c r="H373">
        <v>35</v>
      </c>
      <c r="I373">
        <v>76</v>
      </c>
      <c r="J373">
        <v>63.7</v>
      </c>
      <c r="K373">
        <v>76</v>
      </c>
      <c r="L373" t="s">
        <v>843</v>
      </c>
      <c r="M373" t="s">
        <v>9</v>
      </c>
      <c r="N373" t="s">
        <v>49</v>
      </c>
      <c r="O373" t="s">
        <v>108</v>
      </c>
      <c r="P373" s="82">
        <f t="shared" si="7"/>
        <v>0.16792728600000001</v>
      </c>
      <c r="T373" t="s">
        <v>844</v>
      </c>
      <c r="U373" t="s">
        <v>934</v>
      </c>
      <c r="V373" t="s">
        <v>689</v>
      </c>
      <c r="W373" s="82">
        <v>0.17365800000000001</v>
      </c>
      <c r="AG373" t="s">
        <v>9</v>
      </c>
      <c r="AH373">
        <v>0.15</v>
      </c>
      <c r="AI373">
        <v>0.1545</v>
      </c>
    </row>
    <row r="374" spans="1:35" x14ac:dyDescent="0.35">
      <c r="A374" t="s">
        <v>1879</v>
      </c>
      <c r="B374" t="s">
        <v>803</v>
      </c>
      <c r="C374" t="s">
        <v>804</v>
      </c>
      <c r="D374" t="s">
        <v>25</v>
      </c>
      <c r="E374" t="s">
        <v>140</v>
      </c>
      <c r="F374" t="s">
        <v>215</v>
      </c>
      <c r="G374" t="s">
        <v>920</v>
      </c>
      <c r="H374">
        <v>35</v>
      </c>
      <c r="I374">
        <v>76</v>
      </c>
      <c r="J374">
        <v>63.7</v>
      </c>
      <c r="K374">
        <v>76</v>
      </c>
      <c r="L374" t="s">
        <v>846</v>
      </c>
      <c r="M374" t="s">
        <v>170</v>
      </c>
      <c r="N374" t="s">
        <v>55</v>
      </c>
      <c r="O374" t="s">
        <v>171</v>
      </c>
      <c r="P374" s="82">
        <f t="shared" si="7"/>
        <v>0</v>
      </c>
      <c r="Q374" t="s">
        <v>293</v>
      </c>
      <c r="R374">
        <v>43232111</v>
      </c>
      <c r="T374" t="s">
        <v>847</v>
      </c>
      <c r="U374" t="s">
        <v>935</v>
      </c>
      <c r="V374" t="s">
        <v>175</v>
      </c>
      <c r="W374" s="82">
        <v>0</v>
      </c>
      <c r="AG374" t="s">
        <v>170</v>
      </c>
      <c r="AH374">
        <v>0</v>
      </c>
      <c r="AI374">
        <v>0</v>
      </c>
    </row>
    <row r="375" spans="1:35" x14ac:dyDescent="0.35">
      <c r="A375" t="s">
        <v>1879</v>
      </c>
      <c r="B375" t="s">
        <v>803</v>
      </c>
      <c r="C375" t="s">
        <v>804</v>
      </c>
      <c r="D375" t="s">
        <v>25</v>
      </c>
      <c r="E375" t="s">
        <v>140</v>
      </c>
      <c r="F375" t="s">
        <v>215</v>
      </c>
      <c r="G375" t="s">
        <v>920</v>
      </c>
      <c r="H375">
        <v>35</v>
      </c>
      <c r="I375">
        <v>76</v>
      </c>
      <c r="J375">
        <v>63.7</v>
      </c>
      <c r="K375">
        <v>76</v>
      </c>
      <c r="L375" t="s">
        <v>849</v>
      </c>
      <c r="M375" t="s">
        <v>170</v>
      </c>
      <c r="N375" t="s">
        <v>57</v>
      </c>
      <c r="O375" t="s">
        <v>171</v>
      </c>
      <c r="P375" s="82">
        <f t="shared" si="7"/>
        <v>0</v>
      </c>
      <c r="Q375" t="s">
        <v>365</v>
      </c>
      <c r="R375">
        <v>43201404</v>
      </c>
      <c r="T375" t="s">
        <v>850</v>
      </c>
      <c r="U375" t="s">
        <v>936</v>
      </c>
      <c r="V375" t="s">
        <v>180</v>
      </c>
      <c r="W375" s="82">
        <v>0</v>
      </c>
      <c r="AG375" t="s">
        <v>170</v>
      </c>
      <c r="AH375">
        <v>0</v>
      </c>
      <c r="AI375">
        <v>0</v>
      </c>
    </row>
    <row r="376" spans="1:35" x14ac:dyDescent="0.35">
      <c r="A376" t="s">
        <v>1879</v>
      </c>
      <c r="B376" t="s">
        <v>803</v>
      </c>
      <c r="C376" t="s">
        <v>804</v>
      </c>
      <c r="D376" t="s">
        <v>25</v>
      </c>
      <c r="E376" t="s">
        <v>140</v>
      </c>
      <c r="F376" t="s">
        <v>215</v>
      </c>
      <c r="G376" t="s">
        <v>920</v>
      </c>
      <c r="H376">
        <v>35</v>
      </c>
      <c r="I376">
        <v>76</v>
      </c>
      <c r="J376">
        <v>63.7</v>
      </c>
      <c r="K376">
        <v>76</v>
      </c>
      <c r="L376" t="s">
        <v>852</v>
      </c>
      <c r="M376" t="s">
        <v>170</v>
      </c>
      <c r="N376" t="s">
        <v>59</v>
      </c>
      <c r="O376" t="s">
        <v>171</v>
      </c>
      <c r="P376" s="82">
        <f t="shared" si="7"/>
        <v>0</v>
      </c>
      <c r="Q376" t="s">
        <v>365</v>
      </c>
      <c r="R376">
        <v>43201404</v>
      </c>
      <c r="T376" t="s">
        <v>853</v>
      </c>
      <c r="U376" t="s">
        <v>937</v>
      </c>
      <c r="V376" t="s">
        <v>185</v>
      </c>
      <c r="W376" s="82">
        <v>0</v>
      </c>
      <c r="AG376" t="s">
        <v>170</v>
      </c>
      <c r="AH376">
        <v>0</v>
      </c>
      <c r="AI376">
        <v>0</v>
      </c>
    </row>
    <row r="377" spans="1:35" x14ac:dyDescent="0.35">
      <c r="A377" t="s">
        <v>1879</v>
      </c>
      <c r="B377" t="s">
        <v>803</v>
      </c>
      <c r="C377" t="s">
        <v>804</v>
      </c>
      <c r="D377" t="s">
        <v>25</v>
      </c>
      <c r="E377" t="s">
        <v>140</v>
      </c>
      <c r="F377" t="s">
        <v>215</v>
      </c>
      <c r="G377" t="s">
        <v>920</v>
      </c>
      <c r="H377">
        <v>35</v>
      </c>
      <c r="I377">
        <v>76</v>
      </c>
      <c r="J377">
        <v>63.7</v>
      </c>
      <c r="K377">
        <v>76</v>
      </c>
      <c r="L377" t="s">
        <v>855</v>
      </c>
      <c r="M377" s="81" t="s">
        <v>118</v>
      </c>
      <c r="N377" t="s">
        <v>270</v>
      </c>
      <c r="O377" t="s">
        <v>103</v>
      </c>
      <c r="P377" s="82">
        <f t="shared" si="7"/>
        <v>9833.821868160001</v>
      </c>
      <c r="Q377" t="s">
        <v>938</v>
      </c>
      <c r="R377">
        <v>44103116</v>
      </c>
      <c r="T377" t="s">
        <v>857</v>
      </c>
      <c r="U377" t="s">
        <v>939</v>
      </c>
      <c r="V377" t="s">
        <v>274</v>
      </c>
      <c r="W377" s="82">
        <v>10169.412480000001</v>
      </c>
      <c r="AG377" s="81" t="s">
        <v>118</v>
      </c>
      <c r="AH377">
        <v>8784</v>
      </c>
      <c r="AI377">
        <v>9047.52</v>
      </c>
    </row>
    <row r="378" spans="1:35" x14ac:dyDescent="0.35">
      <c r="A378" t="s">
        <v>1879</v>
      </c>
      <c r="B378" t="s">
        <v>803</v>
      </c>
      <c r="C378" t="s">
        <v>804</v>
      </c>
      <c r="D378" t="s">
        <v>25</v>
      </c>
      <c r="E378" t="s">
        <v>140</v>
      </c>
      <c r="F378" t="s">
        <v>215</v>
      </c>
      <c r="G378" t="s">
        <v>920</v>
      </c>
      <c r="H378">
        <v>35</v>
      </c>
      <c r="I378">
        <v>76</v>
      </c>
      <c r="J378">
        <v>63.7</v>
      </c>
      <c r="K378">
        <v>76</v>
      </c>
      <c r="L378" t="s">
        <v>859</v>
      </c>
      <c r="M378" s="81" t="s">
        <v>118</v>
      </c>
      <c r="N378" t="s">
        <v>706</v>
      </c>
      <c r="O378" t="s">
        <v>103</v>
      </c>
      <c r="P378" s="82">
        <f t="shared" si="7"/>
        <v>656.03593064000006</v>
      </c>
      <c r="Q378" t="s">
        <v>940</v>
      </c>
      <c r="R378">
        <v>44103116</v>
      </c>
      <c r="T378" t="s">
        <v>861</v>
      </c>
      <c r="U378" t="s">
        <v>941</v>
      </c>
      <c r="V378" t="s">
        <v>710</v>
      </c>
      <c r="W378" s="82">
        <v>678.42392000000007</v>
      </c>
      <c r="AG378" s="81" t="s">
        <v>118</v>
      </c>
      <c r="AH378">
        <v>586</v>
      </c>
      <c r="AI378">
        <v>603.58000000000004</v>
      </c>
    </row>
    <row r="379" spans="1:35" x14ac:dyDescent="0.35">
      <c r="A379" t="s">
        <v>1879</v>
      </c>
      <c r="B379" t="s">
        <v>803</v>
      </c>
      <c r="C379" t="s">
        <v>804</v>
      </c>
      <c r="D379" t="s">
        <v>25</v>
      </c>
      <c r="E379" t="s">
        <v>140</v>
      </c>
      <c r="F379" t="s">
        <v>215</v>
      </c>
      <c r="G379" t="s">
        <v>920</v>
      </c>
      <c r="H379">
        <v>35</v>
      </c>
      <c r="I379">
        <v>76</v>
      </c>
      <c r="J379">
        <v>63.7</v>
      </c>
      <c r="K379">
        <v>76</v>
      </c>
      <c r="L379" t="s">
        <v>863</v>
      </c>
      <c r="M379" s="81" t="s">
        <v>118</v>
      </c>
      <c r="N379" t="s">
        <v>292</v>
      </c>
      <c r="O379" t="s">
        <v>103</v>
      </c>
      <c r="P379" s="82">
        <f t="shared" si="7"/>
        <v>0</v>
      </c>
      <c r="Q379" t="s">
        <v>293</v>
      </c>
      <c r="R379">
        <v>43201402</v>
      </c>
      <c r="T379" t="s">
        <v>865</v>
      </c>
      <c r="U379" t="s">
        <v>942</v>
      </c>
      <c r="V379" t="s">
        <v>296</v>
      </c>
      <c r="W379" s="82">
        <v>0</v>
      </c>
      <c r="AG379" s="81" t="s">
        <v>118</v>
      </c>
      <c r="AH379">
        <v>0</v>
      </c>
      <c r="AI379">
        <v>0</v>
      </c>
    </row>
    <row r="380" spans="1:35" x14ac:dyDescent="0.35">
      <c r="A380" t="s">
        <v>1879</v>
      </c>
      <c r="B380" t="s">
        <v>803</v>
      </c>
      <c r="C380" t="s">
        <v>804</v>
      </c>
      <c r="D380" t="s">
        <v>25</v>
      </c>
      <c r="E380" t="s">
        <v>140</v>
      </c>
      <c r="F380" t="s">
        <v>215</v>
      </c>
      <c r="G380" t="s">
        <v>920</v>
      </c>
      <c r="H380">
        <v>35</v>
      </c>
      <c r="I380">
        <v>76</v>
      </c>
      <c r="J380">
        <v>63.7</v>
      </c>
      <c r="K380">
        <v>76</v>
      </c>
      <c r="L380" t="s">
        <v>867</v>
      </c>
      <c r="M380" s="81" t="s">
        <v>118</v>
      </c>
      <c r="N380" t="s">
        <v>298</v>
      </c>
      <c r="O380" t="s">
        <v>103</v>
      </c>
      <c r="P380" s="82">
        <f t="shared" si="7"/>
        <v>0</v>
      </c>
      <c r="Q380" t="s">
        <v>293</v>
      </c>
      <c r="R380">
        <v>44101705</v>
      </c>
      <c r="T380" t="s">
        <v>869</v>
      </c>
      <c r="U380" t="s">
        <v>943</v>
      </c>
      <c r="V380" t="s">
        <v>302</v>
      </c>
      <c r="W380" s="82">
        <v>0</v>
      </c>
      <c r="AG380" s="81" t="s">
        <v>118</v>
      </c>
      <c r="AH380">
        <v>0</v>
      </c>
      <c r="AI380">
        <v>0</v>
      </c>
    </row>
    <row r="381" spans="1:35" x14ac:dyDescent="0.35">
      <c r="A381" t="s">
        <v>1879</v>
      </c>
      <c r="B381" t="s">
        <v>803</v>
      </c>
      <c r="C381" t="s">
        <v>804</v>
      </c>
      <c r="D381" t="s">
        <v>25</v>
      </c>
      <c r="E381" t="s">
        <v>140</v>
      </c>
      <c r="F381" t="s">
        <v>215</v>
      </c>
      <c r="G381" t="s">
        <v>920</v>
      </c>
      <c r="H381">
        <v>35</v>
      </c>
      <c r="I381">
        <v>76</v>
      </c>
      <c r="J381">
        <v>63.7</v>
      </c>
      <c r="K381">
        <v>76</v>
      </c>
      <c r="L381" t="s">
        <v>871</v>
      </c>
      <c r="M381" s="81" t="s">
        <v>118</v>
      </c>
      <c r="N381" t="s">
        <v>304</v>
      </c>
      <c r="O381" t="s">
        <v>305</v>
      </c>
      <c r="P381" s="82">
        <f t="shared" si="7"/>
        <v>0</v>
      </c>
      <c r="Q381" t="s">
        <v>293</v>
      </c>
      <c r="R381">
        <v>44101705</v>
      </c>
      <c r="T381" t="s">
        <v>873</v>
      </c>
      <c r="U381" t="s">
        <v>944</v>
      </c>
      <c r="V381" t="s">
        <v>308</v>
      </c>
      <c r="W381" s="82">
        <v>0</v>
      </c>
      <c r="AG381" s="81" t="s">
        <v>118</v>
      </c>
      <c r="AH381">
        <v>0</v>
      </c>
      <c r="AI381">
        <v>0</v>
      </c>
    </row>
    <row r="382" spans="1:35" x14ac:dyDescent="0.35">
      <c r="A382" t="s">
        <v>1879</v>
      </c>
      <c r="B382" t="s">
        <v>803</v>
      </c>
      <c r="C382" t="s">
        <v>804</v>
      </c>
      <c r="D382" t="s">
        <v>25</v>
      </c>
      <c r="E382" t="s">
        <v>140</v>
      </c>
      <c r="F382" t="s">
        <v>215</v>
      </c>
      <c r="G382" t="s">
        <v>920</v>
      </c>
      <c r="H382">
        <v>35</v>
      </c>
      <c r="I382">
        <v>76</v>
      </c>
      <c r="J382">
        <v>63.7</v>
      </c>
      <c r="K382">
        <v>76</v>
      </c>
      <c r="L382" t="s">
        <v>875</v>
      </c>
      <c r="M382" s="81" t="s">
        <v>118</v>
      </c>
      <c r="N382" t="s">
        <v>876</v>
      </c>
      <c r="O382" t="s">
        <v>103</v>
      </c>
      <c r="P382" s="82">
        <f t="shared" si="7"/>
        <v>5341.207210040001</v>
      </c>
      <c r="Q382" t="s">
        <v>945</v>
      </c>
      <c r="R382">
        <v>44101705</v>
      </c>
      <c r="T382" t="s">
        <v>878</v>
      </c>
      <c r="U382" t="s">
        <v>946</v>
      </c>
      <c r="V382" t="s">
        <v>880</v>
      </c>
      <c r="W382" s="82">
        <v>5523.4821200000006</v>
      </c>
      <c r="AG382" s="81" t="s">
        <v>118</v>
      </c>
      <c r="AH382">
        <v>4771</v>
      </c>
      <c r="AI382">
        <v>4914.13</v>
      </c>
    </row>
    <row r="383" spans="1:35" x14ac:dyDescent="0.35">
      <c r="A383" t="s">
        <v>1879</v>
      </c>
      <c r="B383" t="s">
        <v>803</v>
      </c>
      <c r="C383" t="s">
        <v>804</v>
      </c>
      <c r="D383" t="s">
        <v>25</v>
      </c>
      <c r="E383" t="s">
        <v>140</v>
      </c>
      <c r="F383" t="s">
        <v>215</v>
      </c>
      <c r="G383" t="s">
        <v>920</v>
      </c>
      <c r="H383">
        <v>35</v>
      </c>
      <c r="I383">
        <v>76</v>
      </c>
      <c r="J383">
        <v>63.7</v>
      </c>
      <c r="K383">
        <v>76</v>
      </c>
      <c r="L383" t="s">
        <v>881</v>
      </c>
      <c r="M383" s="81" t="s">
        <v>118</v>
      </c>
      <c r="N383" t="s">
        <v>727</v>
      </c>
      <c r="O383" t="s">
        <v>103</v>
      </c>
      <c r="P383" s="82">
        <f t="shared" si="7"/>
        <v>0</v>
      </c>
      <c r="Q383" t="s">
        <v>293</v>
      </c>
      <c r="R383">
        <v>44103116</v>
      </c>
      <c r="T383" t="s">
        <v>882</v>
      </c>
      <c r="U383" t="s">
        <v>947</v>
      </c>
      <c r="V383" t="s">
        <v>730</v>
      </c>
      <c r="W383" s="82">
        <v>0</v>
      </c>
      <c r="AG383" s="81" t="s">
        <v>118</v>
      </c>
      <c r="AH383">
        <v>0</v>
      </c>
      <c r="AI383">
        <v>0</v>
      </c>
    </row>
    <row r="384" spans="1:35" x14ac:dyDescent="0.35">
      <c r="A384" t="s">
        <v>1879</v>
      </c>
      <c r="B384" t="s">
        <v>803</v>
      </c>
      <c r="C384" t="s">
        <v>804</v>
      </c>
      <c r="D384" t="s">
        <v>25</v>
      </c>
      <c r="E384" t="s">
        <v>140</v>
      </c>
      <c r="F384" t="s">
        <v>215</v>
      </c>
      <c r="G384" t="s">
        <v>920</v>
      </c>
      <c r="H384">
        <v>35</v>
      </c>
      <c r="I384">
        <v>76</v>
      </c>
      <c r="J384">
        <v>63.7</v>
      </c>
      <c r="K384">
        <v>76</v>
      </c>
      <c r="L384" t="s">
        <v>884</v>
      </c>
      <c r="M384" s="81" t="s">
        <v>118</v>
      </c>
      <c r="N384" t="s">
        <v>732</v>
      </c>
      <c r="O384" t="s">
        <v>103</v>
      </c>
      <c r="P384" s="82">
        <f t="shared" si="7"/>
        <v>2565.9289300800001</v>
      </c>
      <c r="Q384" t="s">
        <v>800</v>
      </c>
      <c r="R384">
        <v>44103103</v>
      </c>
      <c r="T384" t="s">
        <v>886</v>
      </c>
      <c r="U384" t="s">
        <v>948</v>
      </c>
      <c r="V384" t="s">
        <v>736</v>
      </c>
      <c r="W384" s="82">
        <v>2653.49424</v>
      </c>
      <c r="AG384" s="81" t="s">
        <v>118</v>
      </c>
      <c r="AH384">
        <v>2292</v>
      </c>
      <c r="AI384">
        <v>2360.7600000000002</v>
      </c>
    </row>
    <row r="385" spans="1:35" x14ac:dyDescent="0.35">
      <c r="A385" t="s">
        <v>1879</v>
      </c>
      <c r="B385" t="s">
        <v>803</v>
      </c>
      <c r="C385" t="s">
        <v>804</v>
      </c>
      <c r="D385" t="s">
        <v>25</v>
      </c>
      <c r="E385" t="s">
        <v>140</v>
      </c>
      <c r="F385" t="s">
        <v>215</v>
      </c>
      <c r="G385" t="s">
        <v>920</v>
      </c>
      <c r="H385">
        <v>35</v>
      </c>
      <c r="I385">
        <v>76</v>
      </c>
      <c r="J385">
        <v>63.7</v>
      </c>
      <c r="K385">
        <v>76</v>
      </c>
      <c r="L385" t="s">
        <v>888</v>
      </c>
      <c r="M385" s="81" t="s">
        <v>118</v>
      </c>
      <c r="N385" t="s">
        <v>320</v>
      </c>
      <c r="O385" t="s">
        <v>171</v>
      </c>
      <c r="P385" s="82">
        <f t="shared" si="7"/>
        <v>3582.4487680000002</v>
      </c>
      <c r="Q385" t="s">
        <v>383</v>
      </c>
      <c r="R385">
        <v>81111809</v>
      </c>
      <c r="T385" t="s">
        <v>890</v>
      </c>
      <c r="U385" t="s">
        <v>949</v>
      </c>
      <c r="V385" t="s">
        <v>324</v>
      </c>
      <c r="W385" s="82">
        <v>3704.7040000000002</v>
      </c>
      <c r="AG385" s="81" t="s">
        <v>118</v>
      </c>
      <c r="AH385">
        <v>3200</v>
      </c>
      <c r="AI385">
        <v>3296</v>
      </c>
    </row>
    <row r="386" spans="1:35" x14ac:dyDescent="0.35">
      <c r="A386" t="s">
        <v>96</v>
      </c>
      <c r="B386" t="s">
        <v>950</v>
      </c>
      <c r="C386" t="s">
        <v>951</v>
      </c>
      <c r="D386" t="s">
        <v>23</v>
      </c>
      <c r="E386" t="s">
        <v>99</v>
      </c>
      <c r="F386" t="s">
        <v>233</v>
      </c>
      <c r="G386" t="s">
        <v>1898</v>
      </c>
      <c r="H386">
        <v>50</v>
      </c>
      <c r="I386">
        <v>1.9E-2</v>
      </c>
      <c r="J386">
        <v>51.6</v>
      </c>
      <c r="K386">
        <v>0</v>
      </c>
      <c r="L386" t="s">
        <v>952</v>
      </c>
      <c r="M386" s="81" t="s">
        <v>953</v>
      </c>
      <c r="O386" t="s">
        <v>103</v>
      </c>
      <c r="P386" s="82">
        <f t="shared" si="7"/>
        <v>36692.111990999998</v>
      </c>
      <c r="Q386" t="s">
        <v>1899</v>
      </c>
      <c r="R386">
        <v>44101503</v>
      </c>
      <c r="T386" t="s">
        <v>954</v>
      </c>
      <c r="U386" t="s">
        <v>955</v>
      </c>
      <c r="V386" t="s">
        <v>956</v>
      </c>
      <c r="W386" s="82">
        <v>37944.273000000001</v>
      </c>
      <c r="AG386" s="81" t="s">
        <v>953</v>
      </c>
      <c r="AH386">
        <v>32775</v>
      </c>
      <c r="AI386">
        <v>33758.25</v>
      </c>
    </row>
    <row r="387" spans="1:35" x14ac:dyDescent="0.35">
      <c r="A387" t="s">
        <v>96</v>
      </c>
      <c r="B387" t="s">
        <v>950</v>
      </c>
      <c r="C387" t="s">
        <v>951</v>
      </c>
      <c r="D387" t="s">
        <v>23</v>
      </c>
      <c r="E387" t="s">
        <v>99</v>
      </c>
      <c r="F387" t="s">
        <v>233</v>
      </c>
      <c r="G387" t="s">
        <v>1898</v>
      </c>
      <c r="H387">
        <v>50</v>
      </c>
      <c r="I387">
        <v>1.9E-2</v>
      </c>
      <c r="J387">
        <v>51.6</v>
      </c>
      <c r="K387">
        <v>0</v>
      </c>
      <c r="L387" t="s">
        <v>957</v>
      </c>
      <c r="M387" t="s">
        <v>6</v>
      </c>
      <c r="N387" t="s">
        <v>5</v>
      </c>
      <c r="O387" t="s">
        <v>108</v>
      </c>
      <c r="P387" s="82">
        <f t="shared" si="7"/>
        <v>3.8063518160000004E-2</v>
      </c>
      <c r="T387" t="s">
        <v>958</v>
      </c>
      <c r="U387" t="s">
        <v>959</v>
      </c>
      <c r="V387" t="s">
        <v>111</v>
      </c>
      <c r="W387" s="82">
        <v>3.9362480000000005E-2</v>
      </c>
      <c r="AG387" t="s">
        <v>6</v>
      </c>
      <c r="AH387">
        <v>3.4000000000000002E-2</v>
      </c>
      <c r="AI387">
        <v>3.5020000000000003E-2</v>
      </c>
    </row>
    <row r="388" spans="1:35" x14ac:dyDescent="0.35">
      <c r="A388" t="s">
        <v>96</v>
      </c>
      <c r="B388" t="s">
        <v>950</v>
      </c>
      <c r="C388" t="s">
        <v>951</v>
      </c>
      <c r="D388" t="s">
        <v>23</v>
      </c>
      <c r="E388" t="s">
        <v>99</v>
      </c>
      <c r="F388" t="s">
        <v>233</v>
      </c>
      <c r="G388" t="s">
        <v>1898</v>
      </c>
      <c r="H388">
        <v>50</v>
      </c>
      <c r="I388">
        <v>1.9E-2</v>
      </c>
      <c r="J388">
        <v>51.6</v>
      </c>
      <c r="K388">
        <v>0</v>
      </c>
      <c r="L388" t="s">
        <v>960</v>
      </c>
      <c r="M388" t="s">
        <v>6</v>
      </c>
      <c r="N388" t="s">
        <v>47</v>
      </c>
      <c r="O388" t="s">
        <v>108</v>
      </c>
      <c r="P388" s="82">
        <f t="shared" si="7"/>
        <v>0.17800292315999999</v>
      </c>
      <c r="T388" t="s">
        <v>961</v>
      </c>
      <c r="U388" t="s">
        <v>962</v>
      </c>
      <c r="V388" t="s">
        <v>501</v>
      </c>
      <c r="W388" s="82">
        <v>0.18407747999999999</v>
      </c>
      <c r="AG388" t="s">
        <v>6</v>
      </c>
      <c r="AH388">
        <v>0.159</v>
      </c>
      <c r="AI388">
        <v>0.16377</v>
      </c>
    </row>
    <row r="389" spans="1:35" x14ac:dyDescent="0.35">
      <c r="A389" t="s">
        <v>96</v>
      </c>
      <c r="B389" t="s">
        <v>950</v>
      </c>
      <c r="C389" t="s">
        <v>951</v>
      </c>
      <c r="D389" t="s">
        <v>23</v>
      </c>
      <c r="E389" t="s">
        <v>99</v>
      </c>
      <c r="F389" t="s">
        <v>233</v>
      </c>
      <c r="G389" t="s">
        <v>1898</v>
      </c>
      <c r="H389">
        <v>50</v>
      </c>
      <c r="I389">
        <v>1.9E-2</v>
      </c>
      <c r="J389">
        <v>51.6</v>
      </c>
      <c r="K389">
        <v>0</v>
      </c>
      <c r="L389" t="s">
        <v>963</v>
      </c>
      <c r="M389" t="s">
        <v>6</v>
      </c>
      <c r="N389" t="s">
        <v>48</v>
      </c>
      <c r="O389" t="s">
        <v>108</v>
      </c>
      <c r="P389" s="82">
        <f t="shared" si="7"/>
        <v>4.1422063879999992E-2</v>
      </c>
      <c r="T389" t="s">
        <v>964</v>
      </c>
      <c r="U389" t="s">
        <v>965</v>
      </c>
      <c r="V389" t="s">
        <v>245</v>
      </c>
      <c r="W389" s="82">
        <v>4.2835639999999994E-2</v>
      </c>
      <c r="AG389" t="s">
        <v>6</v>
      </c>
      <c r="AH389">
        <v>3.6999999999999998E-2</v>
      </c>
      <c r="AI389">
        <v>3.8109999999999998E-2</v>
      </c>
    </row>
    <row r="390" spans="1:35" x14ac:dyDescent="0.35">
      <c r="A390" t="s">
        <v>96</v>
      </c>
      <c r="B390" t="s">
        <v>950</v>
      </c>
      <c r="C390" t="s">
        <v>951</v>
      </c>
      <c r="D390" t="s">
        <v>23</v>
      </c>
      <c r="E390" t="s">
        <v>99</v>
      </c>
      <c r="F390" t="s">
        <v>233</v>
      </c>
      <c r="G390" t="s">
        <v>1898</v>
      </c>
      <c r="H390">
        <v>50</v>
      </c>
      <c r="I390">
        <v>1.9E-2</v>
      </c>
      <c r="J390">
        <v>51.6</v>
      </c>
      <c r="K390">
        <v>0</v>
      </c>
      <c r="L390" t="s">
        <v>966</v>
      </c>
      <c r="M390" t="s">
        <v>6</v>
      </c>
      <c r="N390" t="s">
        <v>49</v>
      </c>
      <c r="O390" t="s">
        <v>108</v>
      </c>
      <c r="P390" s="82">
        <f t="shared" si="7"/>
        <v>0.195915167</v>
      </c>
      <c r="T390" t="s">
        <v>967</v>
      </c>
      <c r="U390" t="s">
        <v>968</v>
      </c>
      <c r="V390" t="s">
        <v>663</v>
      </c>
      <c r="W390" s="82">
        <v>0.202601</v>
      </c>
      <c r="AG390" t="s">
        <v>6</v>
      </c>
      <c r="AH390">
        <v>0.17499999999999999</v>
      </c>
      <c r="AI390">
        <v>0.18024999999999999</v>
      </c>
    </row>
    <row r="391" spans="1:35" x14ac:dyDescent="0.35">
      <c r="A391" t="s">
        <v>96</v>
      </c>
      <c r="B391" t="s">
        <v>950</v>
      </c>
      <c r="C391" t="s">
        <v>951</v>
      </c>
      <c r="D391" t="s">
        <v>23</v>
      </c>
      <c r="E391" t="s">
        <v>99</v>
      </c>
      <c r="F391" t="s">
        <v>233</v>
      </c>
      <c r="G391" t="s">
        <v>1898</v>
      </c>
      <c r="H391">
        <v>50</v>
      </c>
      <c r="I391">
        <v>1.9E-2</v>
      </c>
      <c r="J391">
        <v>51.6</v>
      </c>
      <c r="K391">
        <v>0</v>
      </c>
      <c r="L391" t="s">
        <v>969</v>
      </c>
      <c r="M391" t="s">
        <v>7</v>
      </c>
      <c r="N391" t="s">
        <v>5</v>
      </c>
      <c r="O391" t="s">
        <v>108</v>
      </c>
      <c r="P391" s="82">
        <f t="shared" si="7"/>
        <v>3.8063518160000004E-2</v>
      </c>
      <c r="T391" t="s">
        <v>970</v>
      </c>
      <c r="U391" t="s">
        <v>971</v>
      </c>
      <c r="V391" t="s">
        <v>114</v>
      </c>
      <c r="W391" s="82">
        <v>3.9362480000000005E-2</v>
      </c>
      <c r="AG391" t="s">
        <v>7</v>
      </c>
      <c r="AH391">
        <v>3.4000000000000002E-2</v>
      </c>
      <c r="AI391">
        <v>3.5020000000000003E-2</v>
      </c>
    </row>
    <row r="392" spans="1:35" x14ac:dyDescent="0.35">
      <c r="A392" t="s">
        <v>96</v>
      </c>
      <c r="B392" t="s">
        <v>950</v>
      </c>
      <c r="C392" t="s">
        <v>951</v>
      </c>
      <c r="D392" t="s">
        <v>23</v>
      </c>
      <c r="E392" t="s">
        <v>99</v>
      </c>
      <c r="F392" t="s">
        <v>233</v>
      </c>
      <c r="G392" t="s">
        <v>1898</v>
      </c>
      <c r="H392">
        <v>50</v>
      </c>
      <c r="I392">
        <v>1.9E-2</v>
      </c>
      <c r="J392">
        <v>51.6</v>
      </c>
      <c r="K392">
        <v>0</v>
      </c>
      <c r="L392" t="s">
        <v>972</v>
      </c>
      <c r="M392" t="s">
        <v>7</v>
      </c>
      <c r="N392" t="s">
        <v>47</v>
      </c>
      <c r="O392" t="s">
        <v>108</v>
      </c>
      <c r="P392" s="82">
        <f t="shared" si="7"/>
        <v>0.17800292315999999</v>
      </c>
      <c r="T392" t="s">
        <v>973</v>
      </c>
      <c r="U392" t="s">
        <v>974</v>
      </c>
      <c r="V392" t="s">
        <v>508</v>
      </c>
      <c r="W392" s="82">
        <v>0.18407747999999999</v>
      </c>
      <c r="AG392" t="s">
        <v>7</v>
      </c>
      <c r="AH392">
        <v>0.159</v>
      </c>
      <c r="AI392">
        <v>0.16377</v>
      </c>
    </row>
    <row r="393" spans="1:35" x14ac:dyDescent="0.35">
      <c r="A393" t="s">
        <v>96</v>
      </c>
      <c r="B393" t="s">
        <v>950</v>
      </c>
      <c r="C393" t="s">
        <v>951</v>
      </c>
      <c r="D393" t="s">
        <v>23</v>
      </c>
      <c r="E393" t="s">
        <v>99</v>
      </c>
      <c r="F393" t="s">
        <v>233</v>
      </c>
      <c r="G393" t="s">
        <v>1898</v>
      </c>
      <c r="H393">
        <v>50</v>
      </c>
      <c r="I393">
        <v>1.9E-2</v>
      </c>
      <c r="J393">
        <v>51.6</v>
      </c>
      <c r="K393">
        <v>0</v>
      </c>
      <c r="L393" t="s">
        <v>975</v>
      </c>
      <c r="M393" t="s">
        <v>7</v>
      </c>
      <c r="N393" t="s">
        <v>48</v>
      </c>
      <c r="O393" t="s">
        <v>108</v>
      </c>
      <c r="P393" s="82">
        <f t="shared" si="7"/>
        <v>4.1422063879999992E-2</v>
      </c>
      <c r="T393" t="s">
        <v>976</v>
      </c>
      <c r="U393" t="s">
        <v>977</v>
      </c>
      <c r="V393" t="s">
        <v>252</v>
      </c>
      <c r="W393" s="82">
        <v>4.2835639999999994E-2</v>
      </c>
      <c r="AG393" t="s">
        <v>7</v>
      </c>
      <c r="AH393">
        <v>3.6999999999999998E-2</v>
      </c>
      <c r="AI393">
        <v>3.8109999999999998E-2</v>
      </c>
    </row>
    <row r="394" spans="1:35" x14ac:dyDescent="0.35">
      <c r="A394" t="s">
        <v>96</v>
      </c>
      <c r="B394" t="s">
        <v>950</v>
      </c>
      <c r="C394" t="s">
        <v>951</v>
      </c>
      <c r="D394" t="s">
        <v>23</v>
      </c>
      <c r="E394" t="s">
        <v>99</v>
      </c>
      <c r="F394" t="s">
        <v>233</v>
      </c>
      <c r="G394" t="s">
        <v>1898</v>
      </c>
      <c r="H394">
        <v>50</v>
      </c>
      <c r="I394">
        <v>1.9E-2</v>
      </c>
      <c r="J394">
        <v>51.6</v>
      </c>
      <c r="K394">
        <v>0</v>
      </c>
      <c r="L394" t="s">
        <v>978</v>
      </c>
      <c r="M394" t="s">
        <v>7</v>
      </c>
      <c r="N394" t="s">
        <v>49</v>
      </c>
      <c r="O394" t="s">
        <v>108</v>
      </c>
      <c r="P394" s="82">
        <f t="shared" si="7"/>
        <v>0.195915167</v>
      </c>
      <c r="T394" t="s">
        <v>979</v>
      </c>
      <c r="U394" t="s">
        <v>980</v>
      </c>
      <c r="V394" t="s">
        <v>676</v>
      </c>
      <c r="W394" s="82">
        <v>0.202601</v>
      </c>
      <c r="AG394" t="s">
        <v>7</v>
      </c>
      <c r="AH394">
        <v>0.17499999999999999</v>
      </c>
      <c r="AI394">
        <v>0.18024999999999999</v>
      </c>
    </row>
    <row r="395" spans="1:35" x14ac:dyDescent="0.35">
      <c r="A395" t="s">
        <v>96</v>
      </c>
      <c r="B395" t="s">
        <v>950</v>
      </c>
      <c r="C395" t="s">
        <v>951</v>
      </c>
      <c r="D395" t="s">
        <v>23</v>
      </c>
      <c r="E395" t="s">
        <v>99</v>
      </c>
      <c r="F395" t="s">
        <v>233</v>
      </c>
      <c r="G395" t="s">
        <v>1898</v>
      </c>
      <c r="H395">
        <v>50</v>
      </c>
      <c r="I395">
        <v>1.9E-2</v>
      </c>
      <c r="J395">
        <v>51.6</v>
      </c>
      <c r="K395">
        <v>0</v>
      </c>
      <c r="L395" t="s">
        <v>981</v>
      </c>
      <c r="M395" t="s">
        <v>9</v>
      </c>
      <c r="N395" t="s">
        <v>5</v>
      </c>
      <c r="O395" t="s">
        <v>108</v>
      </c>
      <c r="P395" s="82">
        <f t="shared" si="7"/>
        <v>3.8063518160000004E-2</v>
      </c>
      <c r="T395" t="s">
        <v>982</v>
      </c>
      <c r="U395" t="s">
        <v>983</v>
      </c>
      <c r="V395" t="s">
        <v>117</v>
      </c>
      <c r="W395" s="82">
        <v>3.9362480000000005E-2</v>
      </c>
      <c r="AG395" t="s">
        <v>9</v>
      </c>
      <c r="AH395">
        <v>3.4000000000000002E-2</v>
      </c>
      <c r="AI395">
        <v>3.5020000000000003E-2</v>
      </c>
    </row>
    <row r="396" spans="1:35" x14ac:dyDescent="0.35">
      <c r="A396" t="s">
        <v>96</v>
      </c>
      <c r="B396" t="s">
        <v>950</v>
      </c>
      <c r="C396" t="s">
        <v>951</v>
      </c>
      <c r="D396" t="s">
        <v>23</v>
      </c>
      <c r="E396" t="s">
        <v>99</v>
      </c>
      <c r="F396" t="s">
        <v>233</v>
      </c>
      <c r="G396" t="s">
        <v>1898</v>
      </c>
      <c r="H396">
        <v>50</v>
      </c>
      <c r="I396">
        <v>1.9E-2</v>
      </c>
      <c r="J396">
        <v>51.6</v>
      </c>
      <c r="K396">
        <v>0</v>
      </c>
      <c r="L396" t="s">
        <v>984</v>
      </c>
      <c r="M396" t="s">
        <v>9</v>
      </c>
      <c r="N396" t="s">
        <v>47</v>
      </c>
      <c r="O396" t="s">
        <v>108</v>
      </c>
      <c r="P396" s="82">
        <f t="shared" ref="P396:P459" si="8">(W396*$P$7)+W396</f>
        <v>0.17800292315999999</v>
      </c>
      <c r="T396" t="s">
        <v>985</v>
      </c>
      <c r="U396" t="s">
        <v>986</v>
      </c>
      <c r="V396" t="s">
        <v>515</v>
      </c>
      <c r="W396" s="82">
        <v>0.18407747999999999</v>
      </c>
      <c r="AG396" t="s">
        <v>9</v>
      </c>
      <c r="AH396">
        <v>0.159</v>
      </c>
      <c r="AI396">
        <v>0.16377</v>
      </c>
    </row>
    <row r="397" spans="1:35" x14ac:dyDescent="0.35">
      <c r="A397" t="s">
        <v>96</v>
      </c>
      <c r="B397" t="s">
        <v>950</v>
      </c>
      <c r="C397" t="s">
        <v>951</v>
      </c>
      <c r="D397" t="s">
        <v>23</v>
      </c>
      <c r="E397" t="s">
        <v>99</v>
      </c>
      <c r="F397" t="s">
        <v>233</v>
      </c>
      <c r="G397" t="s">
        <v>1898</v>
      </c>
      <c r="H397">
        <v>50</v>
      </c>
      <c r="I397">
        <v>1.9E-2</v>
      </c>
      <c r="J397">
        <v>51.6</v>
      </c>
      <c r="K397">
        <v>0</v>
      </c>
      <c r="L397" t="s">
        <v>987</v>
      </c>
      <c r="M397" t="s">
        <v>9</v>
      </c>
      <c r="N397" t="s">
        <v>48</v>
      </c>
      <c r="O397" t="s">
        <v>108</v>
      </c>
      <c r="P397" s="82">
        <f t="shared" si="8"/>
        <v>4.1422063879999992E-2</v>
      </c>
      <c r="T397" t="s">
        <v>988</v>
      </c>
      <c r="U397" t="s">
        <v>989</v>
      </c>
      <c r="V397" t="s">
        <v>259</v>
      </c>
      <c r="W397" s="82">
        <v>4.2835639999999994E-2</v>
      </c>
      <c r="AG397" t="s">
        <v>9</v>
      </c>
      <c r="AH397">
        <v>3.6999999999999998E-2</v>
      </c>
      <c r="AI397">
        <v>3.8109999999999998E-2</v>
      </c>
    </row>
    <row r="398" spans="1:35" x14ac:dyDescent="0.35">
      <c r="A398" t="s">
        <v>96</v>
      </c>
      <c r="B398" t="s">
        <v>950</v>
      </c>
      <c r="C398" t="s">
        <v>951</v>
      </c>
      <c r="D398" t="s">
        <v>23</v>
      </c>
      <c r="E398" t="s">
        <v>99</v>
      </c>
      <c r="F398" t="s">
        <v>233</v>
      </c>
      <c r="G398" t="s">
        <v>1898</v>
      </c>
      <c r="H398">
        <v>50</v>
      </c>
      <c r="I398">
        <v>1.9E-2</v>
      </c>
      <c r="J398">
        <v>51.6</v>
      </c>
      <c r="K398">
        <v>0</v>
      </c>
      <c r="L398" t="s">
        <v>990</v>
      </c>
      <c r="M398" t="s">
        <v>9</v>
      </c>
      <c r="N398" t="s">
        <v>49</v>
      </c>
      <c r="O398" t="s">
        <v>108</v>
      </c>
      <c r="P398" s="82">
        <f t="shared" si="8"/>
        <v>0.195915167</v>
      </c>
      <c r="T398" t="s">
        <v>991</v>
      </c>
      <c r="U398" t="s">
        <v>992</v>
      </c>
      <c r="V398" t="s">
        <v>689</v>
      </c>
      <c r="W398" s="82">
        <v>0.202601</v>
      </c>
      <c r="AG398" t="s">
        <v>9</v>
      </c>
      <c r="AH398">
        <v>0.17499999999999999</v>
      </c>
      <c r="AI398">
        <v>0.18024999999999999</v>
      </c>
    </row>
    <row r="399" spans="1:35" x14ac:dyDescent="0.35">
      <c r="A399" t="s">
        <v>96</v>
      </c>
      <c r="B399" t="s">
        <v>950</v>
      </c>
      <c r="C399" t="s">
        <v>951</v>
      </c>
      <c r="D399" t="s">
        <v>23</v>
      </c>
      <c r="E399" t="s">
        <v>99</v>
      </c>
      <c r="F399" t="s">
        <v>233</v>
      </c>
      <c r="G399" t="s">
        <v>1898</v>
      </c>
      <c r="H399">
        <v>50</v>
      </c>
      <c r="I399">
        <v>1.9E-2</v>
      </c>
      <c r="J399">
        <v>51.6</v>
      </c>
      <c r="K399">
        <v>0</v>
      </c>
      <c r="L399" t="s">
        <v>993</v>
      </c>
      <c r="M399" t="s">
        <v>170</v>
      </c>
      <c r="N399" t="s">
        <v>55</v>
      </c>
      <c r="O399" t="s">
        <v>171</v>
      </c>
      <c r="P399" s="82">
        <f t="shared" si="8"/>
        <v>839.63643000000002</v>
      </c>
      <c r="Q399" t="s">
        <v>172</v>
      </c>
      <c r="R399">
        <v>43233410</v>
      </c>
      <c r="T399" t="s">
        <v>994</v>
      </c>
      <c r="U399" t="s">
        <v>995</v>
      </c>
      <c r="V399" t="s">
        <v>175</v>
      </c>
      <c r="W399" s="82">
        <v>868.29</v>
      </c>
      <c r="AG399" t="s">
        <v>170</v>
      </c>
      <c r="AH399">
        <v>750</v>
      </c>
      <c r="AI399">
        <v>772.5</v>
      </c>
    </row>
    <row r="400" spans="1:35" x14ac:dyDescent="0.35">
      <c r="A400" t="s">
        <v>96</v>
      </c>
      <c r="B400" t="s">
        <v>950</v>
      </c>
      <c r="C400" t="s">
        <v>951</v>
      </c>
      <c r="D400" t="s">
        <v>23</v>
      </c>
      <c r="E400" t="s">
        <v>99</v>
      </c>
      <c r="F400" t="s">
        <v>233</v>
      </c>
      <c r="G400" t="s">
        <v>1898</v>
      </c>
      <c r="H400">
        <v>50</v>
      </c>
      <c r="I400">
        <v>1.9E-2</v>
      </c>
      <c r="J400">
        <v>51.6</v>
      </c>
      <c r="K400">
        <v>0</v>
      </c>
      <c r="L400" t="s">
        <v>996</v>
      </c>
      <c r="M400" t="s">
        <v>170</v>
      </c>
      <c r="N400" t="s">
        <v>57</v>
      </c>
      <c r="O400" t="s">
        <v>171</v>
      </c>
      <c r="P400" s="82">
        <f t="shared" si="8"/>
        <v>0</v>
      </c>
      <c r="Q400" t="s">
        <v>177</v>
      </c>
      <c r="R400">
        <v>43233410</v>
      </c>
      <c r="T400" t="s">
        <v>997</v>
      </c>
      <c r="U400" t="s">
        <v>998</v>
      </c>
      <c r="V400" t="s">
        <v>180</v>
      </c>
      <c r="W400" s="82">
        <v>0</v>
      </c>
      <c r="AG400" t="s">
        <v>170</v>
      </c>
      <c r="AH400">
        <v>0</v>
      </c>
      <c r="AI400">
        <v>0</v>
      </c>
    </row>
    <row r="401" spans="1:35" x14ac:dyDescent="0.35">
      <c r="A401" t="s">
        <v>96</v>
      </c>
      <c r="B401" t="s">
        <v>950</v>
      </c>
      <c r="C401" t="s">
        <v>951</v>
      </c>
      <c r="D401" t="s">
        <v>23</v>
      </c>
      <c r="E401" t="s">
        <v>99</v>
      </c>
      <c r="F401" t="s">
        <v>233</v>
      </c>
      <c r="G401" t="s">
        <v>1898</v>
      </c>
      <c r="H401">
        <v>50</v>
      </c>
      <c r="I401">
        <v>1.9E-2</v>
      </c>
      <c r="J401">
        <v>51.6</v>
      </c>
      <c r="K401">
        <v>0</v>
      </c>
      <c r="L401" t="s">
        <v>999</v>
      </c>
      <c r="M401" t="s">
        <v>170</v>
      </c>
      <c r="N401" t="s">
        <v>59</v>
      </c>
      <c r="O401" t="s">
        <v>171</v>
      </c>
      <c r="P401" s="82">
        <f t="shared" si="8"/>
        <v>0</v>
      </c>
      <c r="Q401" t="s">
        <v>182</v>
      </c>
      <c r="R401">
        <v>43233410</v>
      </c>
      <c r="T401" t="s">
        <v>1000</v>
      </c>
      <c r="U401" t="s">
        <v>1001</v>
      </c>
      <c r="V401" t="s">
        <v>185</v>
      </c>
      <c r="W401" s="82">
        <v>0</v>
      </c>
      <c r="AG401" t="s">
        <v>170</v>
      </c>
      <c r="AH401">
        <v>0</v>
      </c>
      <c r="AI401">
        <v>0</v>
      </c>
    </row>
    <row r="402" spans="1:35" x14ac:dyDescent="0.35">
      <c r="A402" t="s">
        <v>96</v>
      </c>
      <c r="B402" t="s">
        <v>950</v>
      </c>
      <c r="C402" t="s">
        <v>951</v>
      </c>
      <c r="D402" t="s">
        <v>23</v>
      </c>
      <c r="E402" t="s">
        <v>99</v>
      </c>
      <c r="F402" t="s">
        <v>233</v>
      </c>
      <c r="G402" t="s">
        <v>1898</v>
      </c>
      <c r="H402">
        <v>50</v>
      </c>
      <c r="I402">
        <v>1.9E-2</v>
      </c>
      <c r="J402">
        <v>51.6</v>
      </c>
      <c r="K402">
        <v>0</v>
      </c>
      <c r="L402" t="s">
        <v>1002</v>
      </c>
      <c r="M402" s="81" t="s">
        <v>118</v>
      </c>
      <c r="N402" t="s">
        <v>270</v>
      </c>
      <c r="O402" t="s">
        <v>103</v>
      </c>
      <c r="P402" s="82">
        <f t="shared" si="8"/>
        <v>13464.409791479999</v>
      </c>
      <c r="Q402" t="s">
        <v>1895</v>
      </c>
      <c r="R402">
        <v>44101503</v>
      </c>
      <c r="T402" t="s">
        <v>1003</v>
      </c>
      <c r="U402" t="s">
        <v>1004</v>
      </c>
      <c r="V402" t="s">
        <v>274</v>
      </c>
      <c r="W402" s="82">
        <v>13923.898439999999</v>
      </c>
      <c r="AG402" s="81" t="s">
        <v>118</v>
      </c>
      <c r="AH402">
        <v>12027</v>
      </c>
      <c r="AI402">
        <v>12387.81</v>
      </c>
    </row>
    <row r="403" spans="1:35" x14ac:dyDescent="0.35">
      <c r="A403" t="s">
        <v>96</v>
      </c>
      <c r="B403" t="s">
        <v>950</v>
      </c>
      <c r="C403" t="s">
        <v>951</v>
      </c>
      <c r="D403" t="s">
        <v>23</v>
      </c>
      <c r="E403" t="s">
        <v>99</v>
      </c>
      <c r="F403" t="s">
        <v>233</v>
      </c>
      <c r="G403" t="s">
        <v>1898</v>
      </c>
      <c r="H403">
        <v>50</v>
      </c>
      <c r="I403">
        <v>1.9E-2</v>
      </c>
      <c r="J403">
        <v>51.6</v>
      </c>
      <c r="K403">
        <v>0</v>
      </c>
      <c r="L403" t="s">
        <v>1005</v>
      </c>
      <c r="M403" s="81" t="s">
        <v>118</v>
      </c>
      <c r="N403" t="s">
        <v>706</v>
      </c>
      <c r="O403" t="s">
        <v>103</v>
      </c>
      <c r="P403" s="82">
        <f t="shared" si="8"/>
        <v>2024.08355392</v>
      </c>
      <c r="Q403" t="s">
        <v>1900</v>
      </c>
      <c r="R403">
        <v>44101503</v>
      </c>
      <c r="T403" t="s">
        <v>1006</v>
      </c>
      <c r="U403" t="s">
        <v>1007</v>
      </c>
      <c r="V403" t="s">
        <v>710</v>
      </c>
      <c r="W403" s="82">
        <v>2093.1577600000001</v>
      </c>
      <c r="AG403" s="81" t="s">
        <v>118</v>
      </c>
      <c r="AH403">
        <v>1808</v>
      </c>
      <c r="AI403">
        <v>1862.24</v>
      </c>
    </row>
    <row r="404" spans="1:35" x14ac:dyDescent="0.35">
      <c r="A404" t="s">
        <v>96</v>
      </c>
      <c r="B404" t="s">
        <v>950</v>
      </c>
      <c r="C404" t="s">
        <v>951</v>
      </c>
      <c r="D404" t="s">
        <v>23</v>
      </c>
      <c r="E404" t="s">
        <v>99</v>
      </c>
      <c r="F404" t="s">
        <v>233</v>
      </c>
      <c r="G404" t="s">
        <v>1898</v>
      </c>
      <c r="H404">
        <v>50</v>
      </c>
      <c r="I404">
        <v>1.9E-2</v>
      </c>
      <c r="J404">
        <v>51.6</v>
      </c>
      <c r="K404">
        <v>0</v>
      </c>
      <c r="L404" t="s">
        <v>1008</v>
      </c>
      <c r="M404" s="81" t="s">
        <v>118</v>
      </c>
      <c r="N404" t="s">
        <v>292</v>
      </c>
      <c r="O404" t="s">
        <v>103</v>
      </c>
      <c r="P404" s="82">
        <f t="shared" si="8"/>
        <v>0</v>
      </c>
      <c r="Q404" t="s">
        <v>1901</v>
      </c>
      <c r="R404">
        <v>44101503</v>
      </c>
      <c r="T404" t="s">
        <v>1009</v>
      </c>
      <c r="U404" t="s">
        <v>1010</v>
      </c>
      <c r="V404" t="s">
        <v>296</v>
      </c>
      <c r="W404" s="82">
        <v>0</v>
      </c>
      <c r="AG404" s="81" t="s">
        <v>118</v>
      </c>
      <c r="AH404">
        <v>0</v>
      </c>
      <c r="AI404">
        <v>0</v>
      </c>
    </row>
    <row r="405" spans="1:35" x14ac:dyDescent="0.35">
      <c r="A405" t="s">
        <v>96</v>
      </c>
      <c r="B405" t="s">
        <v>950</v>
      </c>
      <c r="C405" t="s">
        <v>951</v>
      </c>
      <c r="D405" t="s">
        <v>23</v>
      </c>
      <c r="E405" t="s">
        <v>99</v>
      </c>
      <c r="F405" t="s">
        <v>233</v>
      </c>
      <c r="G405" t="s">
        <v>1898</v>
      </c>
      <c r="H405">
        <v>50</v>
      </c>
      <c r="I405">
        <v>1.9E-2</v>
      </c>
      <c r="J405">
        <v>51.6</v>
      </c>
      <c r="K405">
        <v>0</v>
      </c>
      <c r="L405" t="s">
        <v>1011</v>
      </c>
      <c r="M405" s="81" t="s">
        <v>118</v>
      </c>
      <c r="N405" t="s">
        <v>298</v>
      </c>
      <c r="O405" t="s">
        <v>103</v>
      </c>
      <c r="P405" s="82">
        <f t="shared" si="8"/>
        <v>0</v>
      </c>
      <c r="Q405" t="s">
        <v>1901</v>
      </c>
      <c r="R405">
        <v>44101503</v>
      </c>
      <c r="T405" t="s">
        <v>1012</v>
      </c>
      <c r="U405" t="s">
        <v>1013</v>
      </c>
      <c r="V405" t="s">
        <v>302</v>
      </c>
      <c r="W405" s="82">
        <v>0</v>
      </c>
      <c r="AG405" s="81" t="s">
        <v>118</v>
      </c>
      <c r="AH405">
        <v>0</v>
      </c>
      <c r="AI405">
        <v>0</v>
      </c>
    </row>
    <row r="406" spans="1:35" x14ac:dyDescent="0.35">
      <c r="A406" t="s">
        <v>96</v>
      </c>
      <c r="B406" t="s">
        <v>950</v>
      </c>
      <c r="C406" t="s">
        <v>951</v>
      </c>
      <c r="D406" t="s">
        <v>23</v>
      </c>
      <c r="E406" t="s">
        <v>99</v>
      </c>
      <c r="F406" t="s">
        <v>233</v>
      </c>
      <c r="G406" t="s">
        <v>1898</v>
      </c>
      <c r="H406">
        <v>50</v>
      </c>
      <c r="I406">
        <v>1.9E-2</v>
      </c>
      <c r="J406">
        <v>51.6</v>
      </c>
      <c r="K406">
        <v>0</v>
      </c>
      <c r="L406" t="s">
        <v>1014</v>
      </c>
      <c r="M406" s="81" t="s">
        <v>118</v>
      </c>
      <c r="N406" t="s">
        <v>876</v>
      </c>
      <c r="O406" t="s">
        <v>103</v>
      </c>
      <c r="P406" s="82">
        <f t="shared" si="8"/>
        <v>5210.2239269599995</v>
      </c>
      <c r="Q406" t="s">
        <v>1902</v>
      </c>
      <c r="R406">
        <v>44101503</v>
      </c>
      <c r="T406" t="s">
        <v>1015</v>
      </c>
      <c r="U406" t="s">
        <v>1016</v>
      </c>
      <c r="V406" t="s">
        <v>880</v>
      </c>
      <c r="W406" s="82">
        <v>5388.0288799999998</v>
      </c>
      <c r="AG406" s="81" t="s">
        <v>118</v>
      </c>
      <c r="AH406">
        <v>4654</v>
      </c>
      <c r="AI406">
        <v>4793.62</v>
      </c>
    </row>
    <row r="407" spans="1:35" x14ac:dyDescent="0.35">
      <c r="A407" t="s">
        <v>96</v>
      </c>
      <c r="B407" t="s">
        <v>950</v>
      </c>
      <c r="C407" t="s">
        <v>951</v>
      </c>
      <c r="D407" t="s">
        <v>23</v>
      </c>
      <c r="E407" t="s">
        <v>99</v>
      </c>
      <c r="F407" t="s">
        <v>233</v>
      </c>
      <c r="G407" t="s">
        <v>1898</v>
      </c>
      <c r="H407">
        <v>50</v>
      </c>
      <c r="I407">
        <v>1.9E-2</v>
      </c>
      <c r="J407">
        <v>51.6</v>
      </c>
      <c r="K407">
        <v>0</v>
      </c>
      <c r="L407" t="s">
        <v>1017</v>
      </c>
      <c r="M407" s="81" t="s">
        <v>118</v>
      </c>
      <c r="N407" t="s">
        <v>732</v>
      </c>
      <c r="O407" t="s">
        <v>103</v>
      </c>
      <c r="P407" s="82">
        <f t="shared" si="8"/>
        <v>3502.9631859599999</v>
      </c>
      <c r="Q407" t="s">
        <v>1018</v>
      </c>
      <c r="R407">
        <v>44103103</v>
      </c>
      <c r="T407" t="s">
        <v>1019</v>
      </c>
      <c r="U407" t="s">
        <v>1020</v>
      </c>
      <c r="V407" t="s">
        <v>736</v>
      </c>
      <c r="W407" s="82">
        <v>3622.5058799999997</v>
      </c>
      <c r="AG407" s="81" t="s">
        <v>118</v>
      </c>
      <c r="AH407">
        <v>3129</v>
      </c>
      <c r="AI407">
        <v>3222.87</v>
      </c>
    </row>
    <row r="408" spans="1:35" x14ac:dyDescent="0.35">
      <c r="A408" t="s">
        <v>96</v>
      </c>
      <c r="B408" t="s">
        <v>950</v>
      </c>
      <c r="C408" t="s">
        <v>951</v>
      </c>
      <c r="D408" t="s">
        <v>23</v>
      </c>
      <c r="E408" t="s">
        <v>99</v>
      </c>
      <c r="F408" t="s">
        <v>233</v>
      </c>
      <c r="G408" t="s">
        <v>1898</v>
      </c>
      <c r="H408">
        <v>50</v>
      </c>
      <c r="I408">
        <v>1.9E-2</v>
      </c>
      <c r="J408">
        <v>51.6</v>
      </c>
      <c r="K408">
        <v>0</v>
      </c>
      <c r="L408" t="s">
        <v>1021</v>
      </c>
      <c r="M408" s="81" t="s">
        <v>118</v>
      </c>
      <c r="N408" t="s">
        <v>320</v>
      </c>
      <c r="O408" t="s">
        <v>171</v>
      </c>
      <c r="P408" s="82">
        <f t="shared" si="8"/>
        <v>1427.3819310000001</v>
      </c>
      <c r="Q408" t="s">
        <v>1022</v>
      </c>
      <c r="R408">
        <v>44101503</v>
      </c>
      <c r="T408" t="s">
        <v>1023</v>
      </c>
      <c r="U408" t="s">
        <v>1024</v>
      </c>
      <c r="V408" t="s">
        <v>324</v>
      </c>
      <c r="W408" s="82">
        <v>1476.0930000000001</v>
      </c>
      <c r="AG408" s="81" t="s">
        <v>118</v>
      </c>
      <c r="AH408">
        <v>1275</v>
      </c>
      <c r="AI408">
        <v>1313.25</v>
      </c>
    </row>
    <row r="409" spans="1:35" x14ac:dyDescent="0.35">
      <c r="A409" t="s">
        <v>96</v>
      </c>
      <c r="B409" t="s">
        <v>950</v>
      </c>
      <c r="C409" t="s">
        <v>951</v>
      </c>
      <c r="D409" t="s">
        <v>24</v>
      </c>
      <c r="E409" t="s">
        <v>127</v>
      </c>
      <c r="F409" t="s">
        <v>128</v>
      </c>
      <c r="G409" t="s">
        <v>1025</v>
      </c>
      <c r="H409">
        <v>50</v>
      </c>
      <c r="I409" t="s">
        <v>526</v>
      </c>
      <c r="J409">
        <v>73</v>
      </c>
      <c r="K409" t="s">
        <v>526</v>
      </c>
      <c r="L409" t="s">
        <v>952</v>
      </c>
      <c r="M409" s="81" t="s">
        <v>953</v>
      </c>
      <c r="O409" t="s">
        <v>103</v>
      </c>
      <c r="P409" s="82">
        <f t="shared" si="8"/>
        <v>36589.116588919998</v>
      </c>
      <c r="Q409" t="s">
        <v>1026</v>
      </c>
      <c r="R409">
        <v>44101503</v>
      </c>
      <c r="T409" t="s">
        <v>954</v>
      </c>
      <c r="U409" t="s">
        <v>1027</v>
      </c>
      <c r="V409" t="s">
        <v>956</v>
      </c>
      <c r="W409" s="82">
        <v>37837.762759999998</v>
      </c>
      <c r="AG409" s="81" t="s">
        <v>953</v>
      </c>
      <c r="AH409">
        <v>32683</v>
      </c>
      <c r="AI409">
        <v>33663.49</v>
      </c>
    </row>
    <row r="410" spans="1:35" x14ac:dyDescent="0.35">
      <c r="A410" t="s">
        <v>96</v>
      </c>
      <c r="B410" t="s">
        <v>950</v>
      </c>
      <c r="C410" t="s">
        <v>951</v>
      </c>
      <c r="D410" t="s">
        <v>24</v>
      </c>
      <c r="E410" t="s">
        <v>127</v>
      </c>
      <c r="F410" t="s">
        <v>128</v>
      </c>
      <c r="G410" t="s">
        <v>1025</v>
      </c>
      <c r="H410">
        <v>50</v>
      </c>
      <c r="I410" t="s">
        <v>526</v>
      </c>
      <c r="J410">
        <v>73</v>
      </c>
      <c r="K410" t="s">
        <v>526</v>
      </c>
      <c r="L410" t="s">
        <v>957</v>
      </c>
      <c r="M410" t="s">
        <v>6</v>
      </c>
      <c r="N410" t="s">
        <v>5</v>
      </c>
      <c r="O410" t="s">
        <v>108</v>
      </c>
      <c r="P410" s="82">
        <f t="shared" si="8"/>
        <v>4.47806096E-2</v>
      </c>
      <c r="T410" t="s">
        <v>958</v>
      </c>
      <c r="U410" t="s">
        <v>1028</v>
      </c>
      <c r="V410" t="s">
        <v>111</v>
      </c>
      <c r="W410" s="82">
        <v>4.6308799999999997E-2</v>
      </c>
      <c r="AG410" t="s">
        <v>6</v>
      </c>
      <c r="AH410">
        <v>0.04</v>
      </c>
      <c r="AI410">
        <v>4.1200000000000001E-2</v>
      </c>
    </row>
    <row r="411" spans="1:35" x14ac:dyDescent="0.35">
      <c r="A411" t="s">
        <v>96</v>
      </c>
      <c r="B411" t="s">
        <v>950</v>
      </c>
      <c r="C411" t="s">
        <v>951</v>
      </c>
      <c r="D411" t="s">
        <v>24</v>
      </c>
      <c r="E411" t="s">
        <v>127</v>
      </c>
      <c r="F411" t="s">
        <v>128</v>
      </c>
      <c r="G411" t="s">
        <v>1025</v>
      </c>
      <c r="H411">
        <v>50</v>
      </c>
      <c r="I411" t="s">
        <v>526</v>
      </c>
      <c r="J411">
        <v>73</v>
      </c>
      <c r="K411" t="s">
        <v>526</v>
      </c>
      <c r="L411" t="s">
        <v>960</v>
      </c>
      <c r="M411" t="s">
        <v>6</v>
      </c>
      <c r="N411" t="s">
        <v>47</v>
      </c>
      <c r="O411" t="s">
        <v>108</v>
      </c>
      <c r="P411" s="82">
        <f t="shared" si="8"/>
        <v>0.195915167</v>
      </c>
      <c r="T411" t="s">
        <v>961</v>
      </c>
      <c r="U411" t="s">
        <v>1029</v>
      </c>
      <c r="V411" t="s">
        <v>501</v>
      </c>
      <c r="W411" s="82">
        <v>0.202601</v>
      </c>
      <c r="AG411" t="s">
        <v>6</v>
      </c>
      <c r="AH411">
        <v>0.17499999999999999</v>
      </c>
      <c r="AI411">
        <v>0.18024999999999999</v>
      </c>
    </row>
    <row r="412" spans="1:35" x14ac:dyDescent="0.35">
      <c r="A412" t="s">
        <v>96</v>
      </c>
      <c r="B412" t="s">
        <v>950</v>
      </c>
      <c r="C412" t="s">
        <v>951</v>
      </c>
      <c r="D412" t="s">
        <v>24</v>
      </c>
      <c r="E412" t="s">
        <v>127</v>
      </c>
      <c r="F412" t="s">
        <v>128</v>
      </c>
      <c r="G412" t="s">
        <v>1025</v>
      </c>
      <c r="H412">
        <v>50</v>
      </c>
      <c r="I412" t="s">
        <v>526</v>
      </c>
      <c r="J412">
        <v>73</v>
      </c>
      <c r="K412" t="s">
        <v>526</v>
      </c>
      <c r="L412" t="s">
        <v>963</v>
      </c>
      <c r="M412" t="s">
        <v>6</v>
      </c>
      <c r="N412" t="s">
        <v>48</v>
      </c>
      <c r="O412" t="s">
        <v>108</v>
      </c>
      <c r="P412" s="82">
        <f t="shared" si="8"/>
        <v>8.95612192E-2</v>
      </c>
      <c r="T412" t="s">
        <v>964</v>
      </c>
      <c r="U412" t="s">
        <v>1030</v>
      </c>
      <c r="V412" t="s">
        <v>245</v>
      </c>
      <c r="W412" s="82">
        <v>9.2617599999999994E-2</v>
      </c>
      <c r="AG412" t="s">
        <v>6</v>
      </c>
      <c r="AH412">
        <v>0.08</v>
      </c>
      <c r="AI412">
        <v>8.2400000000000001E-2</v>
      </c>
    </row>
    <row r="413" spans="1:35" x14ac:dyDescent="0.35">
      <c r="A413" t="s">
        <v>96</v>
      </c>
      <c r="B413" t="s">
        <v>950</v>
      </c>
      <c r="C413" t="s">
        <v>951</v>
      </c>
      <c r="D413" t="s">
        <v>24</v>
      </c>
      <c r="E413" t="s">
        <v>127</v>
      </c>
      <c r="F413" t="s">
        <v>128</v>
      </c>
      <c r="G413" t="s">
        <v>1025</v>
      </c>
      <c r="H413">
        <v>50</v>
      </c>
      <c r="I413" t="s">
        <v>526</v>
      </c>
      <c r="J413">
        <v>73</v>
      </c>
      <c r="K413" t="s">
        <v>526</v>
      </c>
      <c r="L413" t="s">
        <v>966</v>
      </c>
      <c r="M413" t="s">
        <v>6</v>
      </c>
      <c r="N413" t="s">
        <v>49</v>
      </c>
      <c r="O413" t="s">
        <v>108</v>
      </c>
      <c r="P413" s="82">
        <f t="shared" si="8"/>
        <v>0.391830334</v>
      </c>
      <c r="T413" t="s">
        <v>967</v>
      </c>
      <c r="U413" t="s">
        <v>1031</v>
      </c>
      <c r="V413" t="s">
        <v>663</v>
      </c>
      <c r="W413" s="82">
        <v>0.40520200000000001</v>
      </c>
      <c r="AG413" t="s">
        <v>6</v>
      </c>
      <c r="AH413">
        <v>0.35</v>
      </c>
      <c r="AI413">
        <v>0.36049999999999999</v>
      </c>
    </row>
    <row r="414" spans="1:35" x14ac:dyDescent="0.35">
      <c r="A414" t="s">
        <v>96</v>
      </c>
      <c r="B414" t="s">
        <v>950</v>
      </c>
      <c r="C414" t="s">
        <v>951</v>
      </c>
      <c r="D414" t="s">
        <v>24</v>
      </c>
      <c r="E414" t="s">
        <v>127</v>
      </c>
      <c r="F414" t="s">
        <v>128</v>
      </c>
      <c r="G414" t="s">
        <v>1025</v>
      </c>
      <c r="H414">
        <v>50</v>
      </c>
      <c r="I414" t="s">
        <v>526</v>
      </c>
      <c r="J414">
        <v>73</v>
      </c>
      <c r="K414" t="s">
        <v>526</v>
      </c>
      <c r="L414" t="s">
        <v>969</v>
      </c>
      <c r="M414" t="s">
        <v>7</v>
      </c>
      <c r="N414" t="s">
        <v>5</v>
      </c>
      <c r="O414" t="s">
        <v>108</v>
      </c>
      <c r="P414" s="82">
        <f t="shared" si="8"/>
        <v>5.5975762000000005E-2</v>
      </c>
      <c r="T414" t="s">
        <v>970</v>
      </c>
      <c r="U414" t="s">
        <v>1032</v>
      </c>
      <c r="V414" t="s">
        <v>114</v>
      </c>
      <c r="W414" s="82">
        <v>5.7886000000000007E-2</v>
      </c>
      <c r="AG414" t="s">
        <v>7</v>
      </c>
      <c r="AH414">
        <v>0.05</v>
      </c>
      <c r="AI414">
        <v>5.1500000000000004E-2</v>
      </c>
    </row>
    <row r="415" spans="1:35" x14ac:dyDescent="0.35">
      <c r="A415" t="s">
        <v>96</v>
      </c>
      <c r="B415" t="s">
        <v>950</v>
      </c>
      <c r="C415" t="s">
        <v>951</v>
      </c>
      <c r="D415" t="s">
        <v>24</v>
      </c>
      <c r="E415" t="s">
        <v>127</v>
      </c>
      <c r="F415" t="s">
        <v>128</v>
      </c>
      <c r="G415" t="s">
        <v>1025</v>
      </c>
      <c r="H415">
        <v>50</v>
      </c>
      <c r="I415" t="s">
        <v>526</v>
      </c>
      <c r="J415">
        <v>73</v>
      </c>
      <c r="K415" t="s">
        <v>526</v>
      </c>
      <c r="L415" t="s">
        <v>972</v>
      </c>
      <c r="M415" t="s">
        <v>7</v>
      </c>
      <c r="N415" t="s">
        <v>47</v>
      </c>
      <c r="O415" t="s">
        <v>108</v>
      </c>
      <c r="P415" s="82">
        <f t="shared" si="8"/>
        <v>0.20711031939999999</v>
      </c>
      <c r="T415" t="s">
        <v>973</v>
      </c>
      <c r="U415" t="s">
        <v>1033</v>
      </c>
      <c r="V415" t="s">
        <v>508</v>
      </c>
      <c r="W415" s="82">
        <v>0.21417819999999999</v>
      </c>
      <c r="AG415" t="s">
        <v>7</v>
      </c>
      <c r="AH415">
        <v>0.185</v>
      </c>
      <c r="AI415">
        <v>0.19055</v>
      </c>
    </row>
    <row r="416" spans="1:35" x14ac:dyDescent="0.35">
      <c r="A416" t="s">
        <v>96</v>
      </c>
      <c r="B416" t="s">
        <v>950</v>
      </c>
      <c r="C416" t="s">
        <v>951</v>
      </c>
      <c r="D416" t="s">
        <v>24</v>
      </c>
      <c r="E416" t="s">
        <v>127</v>
      </c>
      <c r="F416" t="s">
        <v>128</v>
      </c>
      <c r="G416" t="s">
        <v>1025</v>
      </c>
      <c r="H416">
        <v>50</v>
      </c>
      <c r="I416" t="s">
        <v>526</v>
      </c>
      <c r="J416">
        <v>73</v>
      </c>
      <c r="K416" t="s">
        <v>526</v>
      </c>
      <c r="L416" t="s">
        <v>975</v>
      </c>
      <c r="M416" t="s">
        <v>7</v>
      </c>
      <c r="N416" t="s">
        <v>48</v>
      </c>
      <c r="O416" t="s">
        <v>108</v>
      </c>
      <c r="P416" s="82">
        <f t="shared" si="8"/>
        <v>0.11195152400000001</v>
      </c>
      <c r="T416" t="s">
        <v>976</v>
      </c>
      <c r="U416" t="s">
        <v>1034</v>
      </c>
      <c r="V416" t="s">
        <v>252</v>
      </c>
      <c r="W416" s="82">
        <v>0.11577200000000001</v>
      </c>
      <c r="AG416" t="s">
        <v>7</v>
      </c>
      <c r="AH416">
        <v>0.1</v>
      </c>
      <c r="AI416">
        <v>0.10300000000000001</v>
      </c>
    </row>
    <row r="417" spans="1:35" x14ac:dyDescent="0.35">
      <c r="A417" t="s">
        <v>96</v>
      </c>
      <c r="B417" t="s">
        <v>950</v>
      </c>
      <c r="C417" t="s">
        <v>951</v>
      </c>
      <c r="D417" t="s">
        <v>24</v>
      </c>
      <c r="E417" t="s">
        <v>127</v>
      </c>
      <c r="F417" t="s">
        <v>128</v>
      </c>
      <c r="G417" t="s">
        <v>1025</v>
      </c>
      <c r="H417">
        <v>50</v>
      </c>
      <c r="I417" t="s">
        <v>526</v>
      </c>
      <c r="J417">
        <v>73</v>
      </c>
      <c r="K417" t="s">
        <v>526</v>
      </c>
      <c r="L417" t="s">
        <v>978</v>
      </c>
      <c r="M417" t="s">
        <v>7</v>
      </c>
      <c r="N417" t="s">
        <v>49</v>
      </c>
      <c r="O417" t="s">
        <v>108</v>
      </c>
      <c r="P417" s="82">
        <f t="shared" si="8"/>
        <v>0.42541579120000006</v>
      </c>
      <c r="T417" t="s">
        <v>979</v>
      </c>
      <c r="U417" t="s">
        <v>1035</v>
      </c>
      <c r="V417" t="s">
        <v>676</v>
      </c>
      <c r="W417" s="82">
        <v>0.43993360000000004</v>
      </c>
      <c r="AG417" t="s">
        <v>7</v>
      </c>
      <c r="AH417">
        <v>0.38</v>
      </c>
      <c r="AI417">
        <v>0.39140000000000003</v>
      </c>
    </row>
    <row r="418" spans="1:35" x14ac:dyDescent="0.35">
      <c r="A418" t="s">
        <v>96</v>
      </c>
      <c r="B418" t="s">
        <v>950</v>
      </c>
      <c r="C418" t="s">
        <v>951</v>
      </c>
      <c r="D418" t="s">
        <v>24</v>
      </c>
      <c r="E418" t="s">
        <v>127</v>
      </c>
      <c r="F418" t="s">
        <v>128</v>
      </c>
      <c r="G418" t="s">
        <v>1025</v>
      </c>
      <c r="H418">
        <v>50</v>
      </c>
      <c r="I418" t="s">
        <v>526</v>
      </c>
      <c r="J418">
        <v>73</v>
      </c>
      <c r="K418" t="s">
        <v>526</v>
      </c>
      <c r="L418" t="s">
        <v>981</v>
      </c>
      <c r="M418" t="s">
        <v>9</v>
      </c>
      <c r="N418" t="s">
        <v>5</v>
      </c>
      <c r="O418" t="s">
        <v>108</v>
      </c>
      <c r="P418" s="82">
        <f t="shared" si="8"/>
        <v>6.7170914400000004E-2</v>
      </c>
      <c r="T418" t="s">
        <v>982</v>
      </c>
      <c r="U418" t="s">
        <v>1036</v>
      </c>
      <c r="V418" t="s">
        <v>117</v>
      </c>
      <c r="W418" s="82">
        <v>6.9463200000000003E-2</v>
      </c>
      <c r="AG418" t="s">
        <v>9</v>
      </c>
      <c r="AH418">
        <v>0.06</v>
      </c>
      <c r="AI418">
        <v>6.1800000000000001E-2</v>
      </c>
    </row>
    <row r="419" spans="1:35" x14ac:dyDescent="0.35">
      <c r="A419" t="s">
        <v>96</v>
      </c>
      <c r="B419" t="s">
        <v>950</v>
      </c>
      <c r="C419" t="s">
        <v>951</v>
      </c>
      <c r="D419" t="s">
        <v>24</v>
      </c>
      <c r="E419" t="s">
        <v>127</v>
      </c>
      <c r="F419" t="s">
        <v>128</v>
      </c>
      <c r="G419" t="s">
        <v>1025</v>
      </c>
      <c r="H419">
        <v>50</v>
      </c>
      <c r="I419" t="s">
        <v>526</v>
      </c>
      <c r="J419">
        <v>73</v>
      </c>
      <c r="K419" t="s">
        <v>526</v>
      </c>
      <c r="L419" t="s">
        <v>984</v>
      </c>
      <c r="M419" t="s">
        <v>9</v>
      </c>
      <c r="N419" t="s">
        <v>47</v>
      </c>
      <c r="O419" t="s">
        <v>108</v>
      </c>
      <c r="P419" s="82">
        <f t="shared" si="8"/>
        <v>0.21830547179999998</v>
      </c>
      <c r="T419" t="s">
        <v>985</v>
      </c>
      <c r="U419" t="s">
        <v>1037</v>
      </c>
      <c r="V419" t="s">
        <v>515</v>
      </c>
      <c r="W419" s="82">
        <v>0.22575539999999999</v>
      </c>
      <c r="AG419" t="s">
        <v>9</v>
      </c>
      <c r="AH419">
        <v>0.19500000000000001</v>
      </c>
      <c r="AI419">
        <v>0.20085</v>
      </c>
    </row>
    <row r="420" spans="1:35" x14ac:dyDescent="0.35">
      <c r="A420" t="s">
        <v>96</v>
      </c>
      <c r="B420" t="s">
        <v>950</v>
      </c>
      <c r="C420" t="s">
        <v>951</v>
      </c>
      <c r="D420" t="s">
        <v>24</v>
      </c>
      <c r="E420" t="s">
        <v>127</v>
      </c>
      <c r="F420" t="s">
        <v>128</v>
      </c>
      <c r="G420" t="s">
        <v>1025</v>
      </c>
      <c r="H420">
        <v>50</v>
      </c>
      <c r="I420" t="s">
        <v>526</v>
      </c>
      <c r="J420">
        <v>73</v>
      </c>
      <c r="K420" t="s">
        <v>526</v>
      </c>
      <c r="L420" t="s">
        <v>987</v>
      </c>
      <c r="M420" t="s">
        <v>9</v>
      </c>
      <c r="N420" t="s">
        <v>48</v>
      </c>
      <c r="O420" t="s">
        <v>108</v>
      </c>
      <c r="P420" s="82">
        <f t="shared" si="8"/>
        <v>0.13434182880000001</v>
      </c>
      <c r="T420" t="s">
        <v>988</v>
      </c>
      <c r="U420" t="s">
        <v>1038</v>
      </c>
      <c r="V420" t="s">
        <v>259</v>
      </c>
      <c r="W420" s="82">
        <v>0.13892640000000001</v>
      </c>
      <c r="AG420" t="s">
        <v>9</v>
      </c>
      <c r="AH420">
        <v>0.12</v>
      </c>
      <c r="AI420">
        <v>0.1236</v>
      </c>
    </row>
    <row r="421" spans="1:35" x14ac:dyDescent="0.35">
      <c r="A421" t="s">
        <v>96</v>
      </c>
      <c r="B421" t="s">
        <v>950</v>
      </c>
      <c r="C421" t="s">
        <v>951</v>
      </c>
      <c r="D421" t="s">
        <v>24</v>
      </c>
      <c r="E421" t="s">
        <v>127</v>
      </c>
      <c r="F421" t="s">
        <v>128</v>
      </c>
      <c r="G421" t="s">
        <v>1025</v>
      </c>
      <c r="H421">
        <v>50</v>
      </c>
      <c r="I421" t="s">
        <v>526</v>
      </c>
      <c r="J421">
        <v>73</v>
      </c>
      <c r="K421" t="s">
        <v>526</v>
      </c>
      <c r="L421" t="s">
        <v>990</v>
      </c>
      <c r="M421" t="s">
        <v>9</v>
      </c>
      <c r="N421" t="s">
        <v>49</v>
      </c>
      <c r="O421" t="s">
        <v>108</v>
      </c>
      <c r="P421" s="82">
        <f t="shared" si="8"/>
        <v>0.43661094359999997</v>
      </c>
      <c r="T421" t="s">
        <v>991</v>
      </c>
      <c r="U421" t="s">
        <v>1039</v>
      </c>
      <c r="V421" t="s">
        <v>689</v>
      </c>
      <c r="W421" s="82">
        <v>0.45151079999999999</v>
      </c>
      <c r="AG421" t="s">
        <v>9</v>
      </c>
      <c r="AH421">
        <v>0.39</v>
      </c>
      <c r="AI421">
        <v>0.4017</v>
      </c>
    </row>
    <row r="422" spans="1:35" x14ac:dyDescent="0.35">
      <c r="A422" t="s">
        <v>96</v>
      </c>
      <c r="B422" t="s">
        <v>950</v>
      </c>
      <c r="C422" t="s">
        <v>951</v>
      </c>
      <c r="D422" t="s">
        <v>24</v>
      </c>
      <c r="E422" t="s">
        <v>127</v>
      </c>
      <c r="F422" t="s">
        <v>128</v>
      </c>
      <c r="G422" t="s">
        <v>1025</v>
      </c>
      <c r="H422">
        <v>50</v>
      </c>
      <c r="I422" t="s">
        <v>526</v>
      </c>
      <c r="J422">
        <v>73</v>
      </c>
      <c r="K422" t="s">
        <v>526</v>
      </c>
      <c r="L422" t="s">
        <v>993</v>
      </c>
      <c r="M422" t="s">
        <v>170</v>
      </c>
      <c r="N422" t="s">
        <v>55</v>
      </c>
      <c r="O422" t="s">
        <v>171</v>
      </c>
      <c r="P422" s="82">
        <f t="shared" si="8"/>
        <v>0</v>
      </c>
      <c r="Q422" t="s">
        <v>293</v>
      </c>
      <c r="R422">
        <v>43233410</v>
      </c>
      <c r="T422" t="s">
        <v>994</v>
      </c>
      <c r="U422" t="s">
        <v>1040</v>
      </c>
      <c r="V422" t="s">
        <v>175</v>
      </c>
      <c r="W422" s="82">
        <v>0</v>
      </c>
      <c r="AG422" t="s">
        <v>170</v>
      </c>
      <c r="AH422">
        <v>0</v>
      </c>
      <c r="AI422">
        <v>0</v>
      </c>
    </row>
    <row r="423" spans="1:35" x14ac:dyDescent="0.35">
      <c r="A423" t="s">
        <v>96</v>
      </c>
      <c r="B423" t="s">
        <v>950</v>
      </c>
      <c r="C423" t="s">
        <v>951</v>
      </c>
      <c r="D423" t="s">
        <v>24</v>
      </c>
      <c r="E423" t="s">
        <v>127</v>
      </c>
      <c r="F423" t="s">
        <v>128</v>
      </c>
      <c r="G423" t="s">
        <v>1025</v>
      </c>
      <c r="H423">
        <v>50</v>
      </c>
      <c r="I423" t="s">
        <v>526</v>
      </c>
      <c r="J423">
        <v>73</v>
      </c>
      <c r="K423" t="s">
        <v>526</v>
      </c>
      <c r="L423" t="s">
        <v>996</v>
      </c>
      <c r="M423" t="s">
        <v>170</v>
      </c>
      <c r="N423" t="s">
        <v>57</v>
      </c>
      <c r="O423" t="s">
        <v>171</v>
      </c>
      <c r="P423" s="82">
        <f t="shared" si="8"/>
        <v>0</v>
      </c>
      <c r="Q423" t="s">
        <v>293</v>
      </c>
      <c r="R423">
        <v>43233410</v>
      </c>
      <c r="T423" t="s">
        <v>997</v>
      </c>
      <c r="U423" t="s">
        <v>1041</v>
      </c>
      <c r="V423" t="s">
        <v>180</v>
      </c>
      <c r="W423" s="82">
        <v>0</v>
      </c>
      <c r="AG423" t="s">
        <v>170</v>
      </c>
      <c r="AH423">
        <v>0</v>
      </c>
      <c r="AI423">
        <v>0</v>
      </c>
    </row>
    <row r="424" spans="1:35" x14ac:dyDescent="0.35">
      <c r="A424" t="s">
        <v>96</v>
      </c>
      <c r="B424" t="s">
        <v>950</v>
      </c>
      <c r="C424" t="s">
        <v>951</v>
      </c>
      <c r="D424" t="s">
        <v>24</v>
      </c>
      <c r="E424" t="s">
        <v>127</v>
      </c>
      <c r="F424" t="s">
        <v>128</v>
      </c>
      <c r="G424" t="s">
        <v>1025</v>
      </c>
      <c r="H424">
        <v>50</v>
      </c>
      <c r="I424" t="s">
        <v>526</v>
      </c>
      <c r="J424">
        <v>73</v>
      </c>
      <c r="K424" t="s">
        <v>526</v>
      </c>
      <c r="L424" t="s">
        <v>999</v>
      </c>
      <c r="M424" t="s">
        <v>170</v>
      </c>
      <c r="N424" t="s">
        <v>59</v>
      </c>
      <c r="O424" t="s">
        <v>171</v>
      </c>
      <c r="P424" s="82">
        <f t="shared" si="8"/>
        <v>0</v>
      </c>
      <c r="Q424" t="s">
        <v>293</v>
      </c>
      <c r="R424">
        <v>43233410</v>
      </c>
      <c r="T424" t="s">
        <v>1000</v>
      </c>
      <c r="U424" t="s">
        <v>1042</v>
      </c>
      <c r="V424" t="s">
        <v>185</v>
      </c>
      <c r="W424" s="82">
        <v>0</v>
      </c>
      <c r="AG424" t="s">
        <v>170</v>
      </c>
      <c r="AH424">
        <v>0</v>
      </c>
      <c r="AI424">
        <v>0</v>
      </c>
    </row>
    <row r="425" spans="1:35" x14ac:dyDescent="0.35">
      <c r="A425" t="s">
        <v>96</v>
      </c>
      <c r="B425" t="s">
        <v>950</v>
      </c>
      <c r="C425" t="s">
        <v>951</v>
      </c>
      <c r="D425" t="s">
        <v>24</v>
      </c>
      <c r="E425" t="s">
        <v>127</v>
      </c>
      <c r="F425" t="s">
        <v>128</v>
      </c>
      <c r="G425" t="s">
        <v>1025</v>
      </c>
      <c r="H425">
        <v>50</v>
      </c>
      <c r="I425" t="s">
        <v>526</v>
      </c>
      <c r="J425">
        <v>73</v>
      </c>
      <c r="K425" t="s">
        <v>526</v>
      </c>
      <c r="L425" t="s">
        <v>1002</v>
      </c>
      <c r="M425" s="81" t="s">
        <v>118</v>
      </c>
      <c r="N425" t="s">
        <v>270</v>
      </c>
      <c r="O425" t="s">
        <v>103</v>
      </c>
      <c r="P425" s="82">
        <f t="shared" si="8"/>
        <v>14474.212537960002</v>
      </c>
      <c r="Q425" t="s">
        <v>337</v>
      </c>
      <c r="R425">
        <v>44103116</v>
      </c>
      <c r="T425" t="s">
        <v>1003</v>
      </c>
      <c r="U425" t="s">
        <v>1043</v>
      </c>
      <c r="V425" t="s">
        <v>274</v>
      </c>
      <c r="W425" s="82">
        <v>14968.161880000001</v>
      </c>
      <c r="AG425" s="81" t="s">
        <v>118</v>
      </c>
      <c r="AH425">
        <v>12929</v>
      </c>
      <c r="AI425">
        <v>13316.87</v>
      </c>
    </row>
    <row r="426" spans="1:35" x14ac:dyDescent="0.35">
      <c r="A426" t="s">
        <v>96</v>
      </c>
      <c r="B426" t="s">
        <v>950</v>
      </c>
      <c r="C426" t="s">
        <v>951</v>
      </c>
      <c r="D426" t="s">
        <v>24</v>
      </c>
      <c r="E426" t="s">
        <v>127</v>
      </c>
      <c r="F426" t="s">
        <v>128</v>
      </c>
      <c r="G426" t="s">
        <v>1025</v>
      </c>
      <c r="H426">
        <v>50</v>
      </c>
      <c r="I426" t="s">
        <v>526</v>
      </c>
      <c r="J426">
        <v>73</v>
      </c>
      <c r="K426" t="s">
        <v>526</v>
      </c>
      <c r="L426" t="s">
        <v>1005</v>
      </c>
      <c r="M426" s="81" t="s">
        <v>118</v>
      </c>
      <c r="N426" t="s">
        <v>706</v>
      </c>
      <c r="O426" t="s">
        <v>103</v>
      </c>
      <c r="P426" s="82">
        <f t="shared" si="8"/>
        <v>2452.85789084</v>
      </c>
      <c r="Q426" t="s">
        <v>341</v>
      </c>
      <c r="R426">
        <v>44103116</v>
      </c>
      <c r="T426" t="s">
        <v>1006</v>
      </c>
      <c r="U426" t="s">
        <v>1044</v>
      </c>
      <c r="V426" t="s">
        <v>710</v>
      </c>
      <c r="W426" s="82">
        <v>2536.5645199999999</v>
      </c>
      <c r="AG426" s="81" t="s">
        <v>118</v>
      </c>
      <c r="AH426">
        <v>2191</v>
      </c>
      <c r="AI426">
        <v>2256.73</v>
      </c>
    </row>
    <row r="427" spans="1:35" x14ac:dyDescent="0.35">
      <c r="A427" t="s">
        <v>96</v>
      </c>
      <c r="B427" t="s">
        <v>950</v>
      </c>
      <c r="C427" t="s">
        <v>951</v>
      </c>
      <c r="D427" t="s">
        <v>24</v>
      </c>
      <c r="E427" t="s">
        <v>127</v>
      </c>
      <c r="F427" t="s">
        <v>128</v>
      </c>
      <c r="G427" t="s">
        <v>1025</v>
      </c>
      <c r="H427">
        <v>50</v>
      </c>
      <c r="I427" t="s">
        <v>526</v>
      </c>
      <c r="J427">
        <v>73</v>
      </c>
      <c r="K427" t="s">
        <v>526</v>
      </c>
      <c r="L427" t="s">
        <v>1008</v>
      </c>
      <c r="M427" s="81" t="s">
        <v>118</v>
      </c>
      <c r="N427" t="s">
        <v>292</v>
      </c>
      <c r="O427" t="s">
        <v>103</v>
      </c>
      <c r="P427" s="82">
        <f t="shared" si="8"/>
        <v>0</v>
      </c>
      <c r="Q427" t="s">
        <v>293</v>
      </c>
      <c r="R427" t="s">
        <v>339</v>
      </c>
      <c r="T427" t="s">
        <v>1009</v>
      </c>
      <c r="U427" t="s">
        <v>1045</v>
      </c>
      <c r="V427" t="s">
        <v>296</v>
      </c>
      <c r="W427" s="82">
        <v>0</v>
      </c>
      <c r="AG427" s="81" t="s">
        <v>118</v>
      </c>
      <c r="AH427">
        <v>0</v>
      </c>
      <c r="AI427">
        <v>0</v>
      </c>
    </row>
    <row r="428" spans="1:35" x14ac:dyDescent="0.35">
      <c r="A428" t="s">
        <v>96</v>
      </c>
      <c r="B428" t="s">
        <v>950</v>
      </c>
      <c r="C428" t="s">
        <v>951</v>
      </c>
      <c r="D428" t="s">
        <v>24</v>
      </c>
      <c r="E428" t="s">
        <v>127</v>
      </c>
      <c r="F428" t="s">
        <v>128</v>
      </c>
      <c r="G428" t="s">
        <v>1025</v>
      </c>
      <c r="H428">
        <v>50</v>
      </c>
      <c r="I428" t="s">
        <v>526</v>
      </c>
      <c r="J428">
        <v>73</v>
      </c>
      <c r="K428" t="s">
        <v>526</v>
      </c>
      <c r="L428" t="s">
        <v>1011</v>
      </c>
      <c r="M428" s="81" t="s">
        <v>118</v>
      </c>
      <c r="N428" t="s">
        <v>298</v>
      </c>
      <c r="O428" t="s">
        <v>103</v>
      </c>
      <c r="P428" s="82">
        <f t="shared" si="8"/>
        <v>0</v>
      </c>
      <c r="Q428" t="s">
        <v>293</v>
      </c>
      <c r="R428">
        <v>44103116</v>
      </c>
      <c r="T428" t="s">
        <v>1012</v>
      </c>
      <c r="U428" t="s">
        <v>1046</v>
      </c>
      <c r="V428" t="s">
        <v>302</v>
      </c>
      <c r="W428" s="82">
        <v>0</v>
      </c>
      <c r="AG428" s="81" t="s">
        <v>118</v>
      </c>
      <c r="AH428">
        <v>0</v>
      </c>
      <c r="AI428">
        <v>0</v>
      </c>
    </row>
    <row r="429" spans="1:35" x14ac:dyDescent="0.35">
      <c r="A429" t="s">
        <v>96</v>
      </c>
      <c r="B429" t="s">
        <v>950</v>
      </c>
      <c r="C429" t="s">
        <v>951</v>
      </c>
      <c r="D429" t="s">
        <v>24</v>
      </c>
      <c r="E429" t="s">
        <v>127</v>
      </c>
      <c r="F429" t="s">
        <v>128</v>
      </c>
      <c r="G429" t="s">
        <v>1025</v>
      </c>
      <c r="H429">
        <v>50</v>
      </c>
      <c r="I429" t="s">
        <v>526</v>
      </c>
      <c r="J429">
        <v>73</v>
      </c>
      <c r="K429" t="s">
        <v>526</v>
      </c>
      <c r="L429" t="s">
        <v>1014</v>
      </c>
      <c r="M429" s="81" t="s">
        <v>118</v>
      </c>
      <c r="N429" t="s">
        <v>876</v>
      </c>
      <c r="O429" t="s">
        <v>103</v>
      </c>
      <c r="P429" s="82">
        <f t="shared" si="8"/>
        <v>8713.1871129200008</v>
      </c>
      <c r="Q429" t="s">
        <v>349</v>
      </c>
      <c r="R429">
        <v>44103116</v>
      </c>
      <c r="T429" t="s">
        <v>1015</v>
      </c>
      <c r="U429" t="s">
        <v>1047</v>
      </c>
      <c r="V429" t="s">
        <v>880</v>
      </c>
      <c r="W429" s="82">
        <v>9010.5347600000005</v>
      </c>
      <c r="AG429" s="81" t="s">
        <v>118</v>
      </c>
      <c r="AH429">
        <v>7783</v>
      </c>
      <c r="AI429">
        <v>8016.49</v>
      </c>
    </row>
    <row r="430" spans="1:35" x14ac:dyDescent="0.35">
      <c r="A430" t="s">
        <v>96</v>
      </c>
      <c r="B430" t="s">
        <v>950</v>
      </c>
      <c r="C430" t="s">
        <v>951</v>
      </c>
      <c r="D430" t="s">
        <v>24</v>
      </c>
      <c r="E430" t="s">
        <v>127</v>
      </c>
      <c r="F430" t="s">
        <v>128</v>
      </c>
      <c r="G430" t="s">
        <v>1025</v>
      </c>
      <c r="H430">
        <v>50</v>
      </c>
      <c r="I430" t="s">
        <v>526</v>
      </c>
      <c r="J430">
        <v>73</v>
      </c>
      <c r="K430" t="s">
        <v>526</v>
      </c>
      <c r="L430" t="s">
        <v>1017</v>
      </c>
      <c r="M430" s="81" t="s">
        <v>118</v>
      </c>
      <c r="N430" t="s">
        <v>732</v>
      </c>
      <c r="O430" t="s">
        <v>103</v>
      </c>
      <c r="P430" s="82">
        <f t="shared" si="8"/>
        <v>5064.6869457599996</v>
      </c>
      <c r="Q430" t="s">
        <v>917</v>
      </c>
      <c r="R430">
        <v>44103103</v>
      </c>
      <c r="T430" t="s">
        <v>1019</v>
      </c>
      <c r="U430" t="s">
        <v>1048</v>
      </c>
      <c r="V430" t="s">
        <v>736</v>
      </c>
      <c r="W430" s="82">
        <v>5237.5252799999998</v>
      </c>
      <c r="AG430" s="81" t="s">
        <v>118</v>
      </c>
      <c r="AH430">
        <v>4524</v>
      </c>
      <c r="AI430">
        <v>4659.72</v>
      </c>
    </row>
    <row r="431" spans="1:35" x14ac:dyDescent="0.35">
      <c r="A431" t="s">
        <v>96</v>
      </c>
      <c r="B431" t="s">
        <v>950</v>
      </c>
      <c r="C431" t="s">
        <v>951</v>
      </c>
      <c r="D431" t="s">
        <v>24</v>
      </c>
      <c r="E431" t="s">
        <v>127</v>
      </c>
      <c r="F431" t="s">
        <v>128</v>
      </c>
      <c r="G431" t="s">
        <v>1025</v>
      </c>
      <c r="H431">
        <v>50</v>
      </c>
      <c r="I431" t="s">
        <v>526</v>
      </c>
      <c r="J431">
        <v>73</v>
      </c>
      <c r="K431" t="s">
        <v>526</v>
      </c>
      <c r="L431" t="s">
        <v>1021</v>
      </c>
      <c r="M431" s="81" t="s">
        <v>118</v>
      </c>
      <c r="N431" t="s">
        <v>320</v>
      </c>
      <c r="O431" t="s">
        <v>171</v>
      </c>
      <c r="P431" s="82">
        <f t="shared" si="8"/>
        <v>671.70914400000004</v>
      </c>
      <c r="Q431" t="s">
        <v>353</v>
      </c>
      <c r="R431">
        <v>43201404</v>
      </c>
      <c r="T431" t="s">
        <v>1023</v>
      </c>
      <c r="U431" t="s">
        <v>1049</v>
      </c>
      <c r="V431" t="s">
        <v>324</v>
      </c>
      <c r="W431" s="82">
        <v>694.63200000000006</v>
      </c>
      <c r="AG431" s="81" t="s">
        <v>118</v>
      </c>
      <c r="AH431">
        <v>600</v>
      </c>
      <c r="AI431">
        <v>618</v>
      </c>
    </row>
    <row r="432" spans="1:35" x14ac:dyDescent="0.35">
      <c r="A432" t="s">
        <v>96</v>
      </c>
      <c r="B432" t="s">
        <v>950</v>
      </c>
      <c r="C432" t="s">
        <v>951</v>
      </c>
      <c r="D432" t="s">
        <v>25</v>
      </c>
      <c r="E432" t="s">
        <v>140</v>
      </c>
      <c r="F432" t="s">
        <v>215</v>
      </c>
      <c r="G432" t="s">
        <v>1050</v>
      </c>
      <c r="H432">
        <v>45</v>
      </c>
      <c r="I432">
        <v>76</v>
      </c>
      <c r="J432">
        <v>65.2</v>
      </c>
      <c r="K432">
        <v>76</v>
      </c>
      <c r="L432" t="s">
        <v>952</v>
      </c>
      <c r="M432" s="81" t="s">
        <v>953</v>
      </c>
      <c r="O432" t="s">
        <v>103</v>
      </c>
      <c r="P432" s="82">
        <f t="shared" si="8"/>
        <v>30226.911479999999</v>
      </c>
      <c r="Q432" t="s">
        <v>1051</v>
      </c>
      <c r="R432">
        <v>44101503</v>
      </c>
      <c r="T432" t="s">
        <v>954</v>
      </c>
      <c r="U432" t="s">
        <v>1052</v>
      </c>
      <c r="V432" t="s">
        <v>956</v>
      </c>
      <c r="W432" s="82">
        <v>31258.44</v>
      </c>
      <c r="AG432" s="81" t="s">
        <v>953</v>
      </c>
      <c r="AH432">
        <v>27000</v>
      </c>
      <c r="AI432">
        <v>27810</v>
      </c>
    </row>
    <row r="433" spans="1:35" x14ac:dyDescent="0.35">
      <c r="A433" t="s">
        <v>96</v>
      </c>
      <c r="B433" t="s">
        <v>950</v>
      </c>
      <c r="C433" t="s">
        <v>951</v>
      </c>
      <c r="D433" t="s">
        <v>25</v>
      </c>
      <c r="E433" t="s">
        <v>140</v>
      </c>
      <c r="F433" t="s">
        <v>215</v>
      </c>
      <c r="G433" t="s">
        <v>1050</v>
      </c>
      <c r="H433">
        <v>45</v>
      </c>
      <c r="I433">
        <v>76</v>
      </c>
      <c r="J433">
        <v>65.2</v>
      </c>
      <c r="K433">
        <v>76</v>
      </c>
      <c r="L433" t="s">
        <v>957</v>
      </c>
      <c r="M433" t="s">
        <v>6</v>
      </c>
      <c r="N433" t="s">
        <v>5</v>
      </c>
      <c r="O433" t="s">
        <v>108</v>
      </c>
      <c r="P433" s="82">
        <f t="shared" si="8"/>
        <v>3.3585457200000002E-2</v>
      </c>
      <c r="T433" t="s">
        <v>958</v>
      </c>
      <c r="U433" t="s">
        <v>1053</v>
      </c>
      <c r="V433" t="s">
        <v>111</v>
      </c>
      <c r="W433" s="82">
        <v>3.4731600000000001E-2</v>
      </c>
      <c r="AG433" t="s">
        <v>6</v>
      </c>
      <c r="AH433">
        <v>0.03</v>
      </c>
      <c r="AI433">
        <v>3.09E-2</v>
      </c>
    </row>
    <row r="434" spans="1:35" x14ac:dyDescent="0.35">
      <c r="A434" t="s">
        <v>96</v>
      </c>
      <c r="B434" t="s">
        <v>950</v>
      </c>
      <c r="C434" t="s">
        <v>951</v>
      </c>
      <c r="D434" t="s">
        <v>25</v>
      </c>
      <c r="E434" t="s">
        <v>140</v>
      </c>
      <c r="F434" t="s">
        <v>215</v>
      </c>
      <c r="G434" t="s">
        <v>1050</v>
      </c>
      <c r="H434">
        <v>45</v>
      </c>
      <c r="I434">
        <v>76</v>
      </c>
      <c r="J434">
        <v>65.2</v>
      </c>
      <c r="K434">
        <v>76</v>
      </c>
      <c r="L434" t="s">
        <v>960</v>
      </c>
      <c r="M434" t="s">
        <v>6</v>
      </c>
      <c r="N434" t="s">
        <v>47</v>
      </c>
      <c r="O434" t="s">
        <v>108</v>
      </c>
      <c r="P434" s="82">
        <f t="shared" si="8"/>
        <v>0.15673213360000002</v>
      </c>
      <c r="T434" t="s">
        <v>961</v>
      </c>
      <c r="U434" t="s">
        <v>1054</v>
      </c>
      <c r="V434" t="s">
        <v>501</v>
      </c>
      <c r="W434" s="82">
        <v>0.16208080000000002</v>
      </c>
      <c r="AG434" t="s">
        <v>6</v>
      </c>
      <c r="AH434">
        <v>0.14000000000000001</v>
      </c>
      <c r="AI434">
        <v>0.14420000000000002</v>
      </c>
    </row>
    <row r="435" spans="1:35" x14ac:dyDescent="0.35">
      <c r="A435" t="s">
        <v>96</v>
      </c>
      <c r="B435" t="s">
        <v>950</v>
      </c>
      <c r="C435" t="s">
        <v>951</v>
      </c>
      <c r="D435" t="s">
        <v>25</v>
      </c>
      <c r="E435" t="s">
        <v>140</v>
      </c>
      <c r="F435" t="s">
        <v>215</v>
      </c>
      <c r="G435" t="s">
        <v>1050</v>
      </c>
      <c r="H435">
        <v>45</v>
      </c>
      <c r="I435">
        <v>76</v>
      </c>
      <c r="J435">
        <v>65.2</v>
      </c>
      <c r="K435">
        <v>76</v>
      </c>
      <c r="L435" t="s">
        <v>963</v>
      </c>
      <c r="M435" t="s">
        <v>6</v>
      </c>
      <c r="N435" t="s">
        <v>48</v>
      </c>
      <c r="O435" t="s">
        <v>108</v>
      </c>
      <c r="P435" s="82">
        <f t="shared" si="8"/>
        <v>3.3585457200000002E-2</v>
      </c>
      <c r="T435" t="s">
        <v>964</v>
      </c>
      <c r="U435" t="s">
        <v>1055</v>
      </c>
      <c r="V435" t="s">
        <v>245</v>
      </c>
      <c r="W435" s="82">
        <v>3.4731600000000001E-2</v>
      </c>
      <c r="AG435" t="s">
        <v>6</v>
      </c>
      <c r="AH435">
        <v>0.03</v>
      </c>
      <c r="AI435">
        <v>3.09E-2</v>
      </c>
    </row>
    <row r="436" spans="1:35" x14ac:dyDescent="0.35">
      <c r="A436" t="s">
        <v>96</v>
      </c>
      <c r="B436" t="s">
        <v>950</v>
      </c>
      <c r="C436" t="s">
        <v>951</v>
      </c>
      <c r="D436" t="s">
        <v>25</v>
      </c>
      <c r="E436" t="s">
        <v>140</v>
      </c>
      <c r="F436" t="s">
        <v>215</v>
      </c>
      <c r="G436" t="s">
        <v>1050</v>
      </c>
      <c r="H436">
        <v>45</v>
      </c>
      <c r="I436">
        <v>76</v>
      </c>
      <c r="J436">
        <v>65.2</v>
      </c>
      <c r="K436">
        <v>76</v>
      </c>
      <c r="L436" t="s">
        <v>966</v>
      </c>
      <c r="M436" t="s">
        <v>6</v>
      </c>
      <c r="N436" t="s">
        <v>49</v>
      </c>
      <c r="O436" t="s">
        <v>108</v>
      </c>
      <c r="P436" s="82">
        <f t="shared" si="8"/>
        <v>0.15673213360000002</v>
      </c>
      <c r="T436" t="s">
        <v>967</v>
      </c>
      <c r="U436" t="s">
        <v>1056</v>
      </c>
      <c r="V436" t="s">
        <v>663</v>
      </c>
      <c r="W436" s="82">
        <v>0.16208080000000002</v>
      </c>
      <c r="AG436" t="s">
        <v>6</v>
      </c>
      <c r="AH436">
        <v>0.14000000000000001</v>
      </c>
      <c r="AI436">
        <v>0.14420000000000002</v>
      </c>
    </row>
    <row r="437" spans="1:35" x14ac:dyDescent="0.35">
      <c r="A437" t="s">
        <v>96</v>
      </c>
      <c r="B437" t="s">
        <v>950</v>
      </c>
      <c r="C437" t="s">
        <v>951</v>
      </c>
      <c r="D437" t="s">
        <v>25</v>
      </c>
      <c r="E437" t="s">
        <v>140</v>
      </c>
      <c r="F437" t="s">
        <v>215</v>
      </c>
      <c r="G437" t="s">
        <v>1050</v>
      </c>
      <c r="H437">
        <v>45</v>
      </c>
      <c r="I437">
        <v>76</v>
      </c>
      <c r="J437">
        <v>65.2</v>
      </c>
      <c r="K437">
        <v>76</v>
      </c>
      <c r="L437" t="s">
        <v>969</v>
      </c>
      <c r="M437" t="s">
        <v>7</v>
      </c>
      <c r="N437" t="s">
        <v>5</v>
      </c>
      <c r="O437" t="s">
        <v>108</v>
      </c>
      <c r="P437" s="82">
        <f t="shared" si="8"/>
        <v>3.3585457200000002E-2</v>
      </c>
      <c r="T437" t="s">
        <v>970</v>
      </c>
      <c r="U437" t="s">
        <v>1057</v>
      </c>
      <c r="V437" t="s">
        <v>114</v>
      </c>
      <c r="W437" s="82">
        <v>3.4731600000000001E-2</v>
      </c>
      <c r="AG437" t="s">
        <v>7</v>
      </c>
      <c r="AH437">
        <v>0.03</v>
      </c>
      <c r="AI437">
        <v>3.09E-2</v>
      </c>
    </row>
    <row r="438" spans="1:35" x14ac:dyDescent="0.35">
      <c r="A438" t="s">
        <v>96</v>
      </c>
      <c r="B438" t="s">
        <v>950</v>
      </c>
      <c r="C438" t="s">
        <v>951</v>
      </c>
      <c r="D438" t="s">
        <v>25</v>
      </c>
      <c r="E438" t="s">
        <v>140</v>
      </c>
      <c r="F438" t="s">
        <v>215</v>
      </c>
      <c r="G438" t="s">
        <v>1050</v>
      </c>
      <c r="H438">
        <v>45</v>
      </c>
      <c r="I438">
        <v>76</v>
      </c>
      <c r="J438">
        <v>65.2</v>
      </c>
      <c r="K438">
        <v>76</v>
      </c>
      <c r="L438" t="s">
        <v>972</v>
      </c>
      <c r="M438" t="s">
        <v>7</v>
      </c>
      <c r="N438" t="s">
        <v>47</v>
      </c>
      <c r="O438" t="s">
        <v>108</v>
      </c>
      <c r="P438" s="82">
        <f t="shared" si="8"/>
        <v>0.15673213360000002</v>
      </c>
      <c r="T438" t="s">
        <v>973</v>
      </c>
      <c r="U438" t="s">
        <v>1058</v>
      </c>
      <c r="V438" t="s">
        <v>508</v>
      </c>
      <c r="W438" s="82">
        <v>0.16208080000000002</v>
      </c>
      <c r="AG438" t="s">
        <v>7</v>
      </c>
      <c r="AH438">
        <v>0.14000000000000001</v>
      </c>
      <c r="AI438">
        <v>0.14420000000000002</v>
      </c>
    </row>
    <row r="439" spans="1:35" x14ac:dyDescent="0.35">
      <c r="A439" t="s">
        <v>96</v>
      </c>
      <c r="B439" t="s">
        <v>950</v>
      </c>
      <c r="C439" t="s">
        <v>951</v>
      </c>
      <c r="D439" t="s">
        <v>25</v>
      </c>
      <c r="E439" t="s">
        <v>140</v>
      </c>
      <c r="F439" t="s">
        <v>215</v>
      </c>
      <c r="G439" t="s">
        <v>1050</v>
      </c>
      <c r="H439">
        <v>45</v>
      </c>
      <c r="I439">
        <v>76</v>
      </c>
      <c r="J439">
        <v>65.2</v>
      </c>
      <c r="K439">
        <v>76</v>
      </c>
      <c r="L439" t="s">
        <v>975</v>
      </c>
      <c r="M439" t="s">
        <v>7</v>
      </c>
      <c r="N439" t="s">
        <v>48</v>
      </c>
      <c r="O439" t="s">
        <v>108</v>
      </c>
      <c r="P439" s="82">
        <f t="shared" si="8"/>
        <v>3.3585457200000002E-2</v>
      </c>
      <c r="T439" t="s">
        <v>976</v>
      </c>
      <c r="U439" t="s">
        <v>1059</v>
      </c>
      <c r="V439" t="s">
        <v>252</v>
      </c>
      <c r="W439" s="82">
        <v>3.4731600000000001E-2</v>
      </c>
      <c r="AG439" t="s">
        <v>7</v>
      </c>
      <c r="AH439">
        <v>0.03</v>
      </c>
      <c r="AI439">
        <v>3.09E-2</v>
      </c>
    </row>
    <row r="440" spans="1:35" x14ac:dyDescent="0.35">
      <c r="A440" t="s">
        <v>96</v>
      </c>
      <c r="B440" t="s">
        <v>950</v>
      </c>
      <c r="C440" t="s">
        <v>951</v>
      </c>
      <c r="D440" t="s">
        <v>25</v>
      </c>
      <c r="E440" t="s">
        <v>140</v>
      </c>
      <c r="F440" t="s">
        <v>215</v>
      </c>
      <c r="G440" t="s">
        <v>1050</v>
      </c>
      <c r="H440">
        <v>45</v>
      </c>
      <c r="I440">
        <v>76</v>
      </c>
      <c r="J440">
        <v>65.2</v>
      </c>
      <c r="K440">
        <v>76</v>
      </c>
      <c r="L440" t="s">
        <v>978</v>
      </c>
      <c r="M440" t="s">
        <v>7</v>
      </c>
      <c r="N440" t="s">
        <v>49</v>
      </c>
      <c r="O440" t="s">
        <v>108</v>
      </c>
      <c r="P440" s="82">
        <f t="shared" si="8"/>
        <v>0.15673213360000002</v>
      </c>
      <c r="T440" t="s">
        <v>979</v>
      </c>
      <c r="U440" t="s">
        <v>1060</v>
      </c>
      <c r="V440" t="s">
        <v>676</v>
      </c>
      <c r="W440" s="82">
        <v>0.16208080000000002</v>
      </c>
      <c r="AG440" t="s">
        <v>7</v>
      </c>
      <c r="AH440">
        <v>0.14000000000000001</v>
      </c>
      <c r="AI440">
        <v>0.14420000000000002</v>
      </c>
    </row>
    <row r="441" spans="1:35" x14ac:dyDescent="0.35">
      <c r="A441" t="s">
        <v>96</v>
      </c>
      <c r="B441" t="s">
        <v>950</v>
      </c>
      <c r="C441" t="s">
        <v>951</v>
      </c>
      <c r="D441" t="s">
        <v>25</v>
      </c>
      <c r="E441" t="s">
        <v>140</v>
      </c>
      <c r="F441" t="s">
        <v>215</v>
      </c>
      <c r="G441" t="s">
        <v>1050</v>
      </c>
      <c r="H441">
        <v>45</v>
      </c>
      <c r="I441">
        <v>76</v>
      </c>
      <c r="J441">
        <v>65.2</v>
      </c>
      <c r="K441">
        <v>76</v>
      </c>
      <c r="L441" t="s">
        <v>981</v>
      </c>
      <c r="M441" t="s">
        <v>9</v>
      </c>
      <c r="N441" t="s">
        <v>5</v>
      </c>
      <c r="O441" t="s">
        <v>108</v>
      </c>
      <c r="P441" s="82">
        <f t="shared" si="8"/>
        <v>3.3585457200000002E-2</v>
      </c>
      <c r="T441" t="s">
        <v>982</v>
      </c>
      <c r="U441" t="s">
        <v>1061</v>
      </c>
      <c r="V441" t="s">
        <v>117</v>
      </c>
      <c r="W441" s="82">
        <v>3.4731600000000001E-2</v>
      </c>
      <c r="AG441" t="s">
        <v>9</v>
      </c>
      <c r="AH441">
        <v>0.03</v>
      </c>
      <c r="AI441">
        <v>3.09E-2</v>
      </c>
    </row>
    <row r="442" spans="1:35" x14ac:dyDescent="0.35">
      <c r="A442" t="s">
        <v>96</v>
      </c>
      <c r="B442" t="s">
        <v>950</v>
      </c>
      <c r="C442" t="s">
        <v>951</v>
      </c>
      <c r="D442" t="s">
        <v>25</v>
      </c>
      <c r="E442" t="s">
        <v>140</v>
      </c>
      <c r="F442" t="s">
        <v>215</v>
      </c>
      <c r="G442" t="s">
        <v>1050</v>
      </c>
      <c r="H442">
        <v>45</v>
      </c>
      <c r="I442">
        <v>76</v>
      </c>
      <c r="J442">
        <v>65.2</v>
      </c>
      <c r="K442">
        <v>76</v>
      </c>
      <c r="L442" t="s">
        <v>984</v>
      </c>
      <c r="M442" t="s">
        <v>9</v>
      </c>
      <c r="N442" t="s">
        <v>47</v>
      </c>
      <c r="O442" t="s">
        <v>108</v>
      </c>
      <c r="P442" s="82">
        <f t="shared" si="8"/>
        <v>0.15673213360000002</v>
      </c>
      <c r="T442" t="s">
        <v>985</v>
      </c>
      <c r="U442" t="s">
        <v>1062</v>
      </c>
      <c r="V442" t="s">
        <v>515</v>
      </c>
      <c r="W442" s="82">
        <v>0.16208080000000002</v>
      </c>
      <c r="AG442" t="s">
        <v>9</v>
      </c>
      <c r="AH442">
        <v>0.14000000000000001</v>
      </c>
      <c r="AI442">
        <v>0.14420000000000002</v>
      </c>
    </row>
    <row r="443" spans="1:35" x14ac:dyDescent="0.35">
      <c r="A443" t="s">
        <v>96</v>
      </c>
      <c r="B443" t="s">
        <v>950</v>
      </c>
      <c r="C443" t="s">
        <v>951</v>
      </c>
      <c r="D443" t="s">
        <v>25</v>
      </c>
      <c r="E443" t="s">
        <v>140</v>
      </c>
      <c r="F443" t="s">
        <v>215</v>
      </c>
      <c r="G443" t="s">
        <v>1050</v>
      </c>
      <c r="H443">
        <v>45</v>
      </c>
      <c r="I443">
        <v>76</v>
      </c>
      <c r="J443">
        <v>65.2</v>
      </c>
      <c r="K443">
        <v>76</v>
      </c>
      <c r="L443" t="s">
        <v>987</v>
      </c>
      <c r="M443" t="s">
        <v>9</v>
      </c>
      <c r="N443" t="s">
        <v>48</v>
      </c>
      <c r="O443" t="s">
        <v>108</v>
      </c>
      <c r="P443" s="82">
        <f t="shared" si="8"/>
        <v>3.3585457200000002E-2</v>
      </c>
      <c r="T443" t="s">
        <v>988</v>
      </c>
      <c r="U443" t="s">
        <v>1063</v>
      </c>
      <c r="V443" t="s">
        <v>259</v>
      </c>
      <c r="W443" s="82">
        <v>3.4731600000000001E-2</v>
      </c>
      <c r="AG443" t="s">
        <v>9</v>
      </c>
      <c r="AH443">
        <v>0.03</v>
      </c>
      <c r="AI443">
        <v>3.09E-2</v>
      </c>
    </row>
    <row r="444" spans="1:35" x14ac:dyDescent="0.35">
      <c r="A444" t="s">
        <v>96</v>
      </c>
      <c r="B444" t="s">
        <v>950</v>
      </c>
      <c r="C444" t="s">
        <v>951</v>
      </c>
      <c r="D444" t="s">
        <v>25</v>
      </c>
      <c r="E444" t="s">
        <v>140</v>
      </c>
      <c r="F444" t="s">
        <v>215</v>
      </c>
      <c r="G444" t="s">
        <v>1050</v>
      </c>
      <c r="H444">
        <v>45</v>
      </c>
      <c r="I444">
        <v>76</v>
      </c>
      <c r="J444">
        <v>65.2</v>
      </c>
      <c r="K444">
        <v>76</v>
      </c>
      <c r="L444" t="s">
        <v>990</v>
      </c>
      <c r="M444" t="s">
        <v>9</v>
      </c>
      <c r="N444" t="s">
        <v>49</v>
      </c>
      <c r="O444" t="s">
        <v>108</v>
      </c>
      <c r="P444" s="82">
        <f t="shared" si="8"/>
        <v>0.15673213360000002</v>
      </c>
      <c r="T444" t="s">
        <v>991</v>
      </c>
      <c r="U444" t="s">
        <v>1064</v>
      </c>
      <c r="V444" t="s">
        <v>689</v>
      </c>
      <c r="W444" s="82">
        <v>0.16208080000000002</v>
      </c>
      <c r="AG444" t="s">
        <v>9</v>
      </c>
      <c r="AH444">
        <v>0.14000000000000001</v>
      </c>
      <c r="AI444">
        <v>0.14420000000000002</v>
      </c>
    </row>
    <row r="445" spans="1:35" x14ac:dyDescent="0.35">
      <c r="A445" t="s">
        <v>96</v>
      </c>
      <c r="B445" t="s">
        <v>950</v>
      </c>
      <c r="C445" t="s">
        <v>951</v>
      </c>
      <c r="D445" t="s">
        <v>25</v>
      </c>
      <c r="E445" t="s">
        <v>140</v>
      </c>
      <c r="F445" t="s">
        <v>215</v>
      </c>
      <c r="G445" t="s">
        <v>1050</v>
      </c>
      <c r="H445">
        <v>45</v>
      </c>
      <c r="I445">
        <v>76</v>
      </c>
      <c r="J445">
        <v>65.2</v>
      </c>
      <c r="K445">
        <v>76</v>
      </c>
      <c r="L445" t="s">
        <v>993</v>
      </c>
      <c r="M445" t="s">
        <v>170</v>
      </c>
      <c r="N445" t="s">
        <v>55</v>
      </c>
      <c r="O445" t="s">
        <v>171</v>
      </c>
      <c r="P445" s="82">
        <f t="shared" si="8"/>
        <v>0</v>
      </c>
      <c r="Q445" t="s">
        <v>293</v>
      </c>
      <c r="R445">
        <v>43232111</v>
      </c>
      <c r="T445" t="s">
        <v>994</v>
      </c>
      <c r="U445" t="s">
        <v>1065</v>
      </c>
      <c r="V445" t="s">
        <v>175</v>
      </c>
      <c r="W445" s="82">
        <v>0</v>
      </c>
      <c r="AG445" t="s">
        <v>170</v>
      </c>
      <c r="AH445">
        <v>0</v>
      </c>
      <c r="AI445">
        <v>0</v>
      </c>
    </row>
    <row r="446" spans="1:35" x14ac:dyDescent="0.35">
      <c r="A446" t="s">
        <v>96</v>
      </c>
      <c r="B446" t="s">
        <v>950</v>
      </c>
      <c r="C446" t="s">
        <v>951</v>
      </c>
      <c r="D446" t="s">
        <v>25</v>
      </c>
      <c r="E446" t="s">
        <v>140</v>
      </c>
      <c r="F446" t="s">
        <v>215</v>
      </c>
      <c r="G446" t="s">
        <v>1050</v>
      </c>
      <c r="H446">
        <v>45</v>
      </c>
      <c r="I446">
        <v>76</v>
      </c>
      <c r="J446">
        <v>65.2</v>
      </c>
      <c r="K446">
        <v>76</v>
      </c>
      <c r="L446" t="s">
        <v>996</v>
      </c>
      <c r="M446" t="s">
        <v>170</v>
      </c>
      <c r="N446" t="s">
        <v>57</v>
      </c>
      <c r="O446" t="s">
        <v>171</v>
      </c>
      <c r="P446" s="82">
        <f t="shared" si="8"/>
        <v>0</v>
      </c>
      <c r="Q446" t="s">
        <v>365</v>
      </c>
      <c r="R446">
        <v>43201404</v>
      </c>
      <c r="T446" t="s">
        <v>997</v>
      </c>
      <c r="U446" t="s">
        <v>1066</v>
      </c>
      <c r="V446" t="s">
        <v>180</v>
      </c>
      <c r="W446" s="82">
        <v>0</v>
      </c>
      <c r="AG446" t="s">
        <v>170</v>
      </c>
      <c r="AH446">
        <v>0</v>
      </c>
      <c r="AI446">
        <v>0</v>
      </c>
    </row>
    <row r="447" spans="1:35" x14ac:dyDescent="0.35">
      <c r="A447" t="s">
        <v>96</v>
      </c>
      <c r="B447" t="s">
        <v>950</v>
      </c>
      <c r="C447" t="s">
        <v>951</v>
      </c>
      <c r="D447" t="s">
        <v>25</v>
      </c>
      <c r="E447" t="s">
        <v>140</v>
      </c>
      <c r="F447" t="s">
        <v>215</v>
      </c>
      <c r="G447" t="s">
        <v>1050</v>
      </c>
      <c r="H447">
        <v>45</v>
      </c>
      <c r="I447">
        <v>76</v>
      </c>
      <c r="J447">
        <v>65.2</v>
      </c>
      <c r="K447">
        <v>76</v>
      </c>
      <c r="L447" t="s">
        <v>999</v>
      </c>
      <c r="M447" t="s">
        <v>170</v>
      </c>
      <c r="N447" t="s">
        <v>59</v>
      </c>
      <c r="O447" t="s">
        <v>171</v>
      </c>
      <c r="P447" s="82">
        <f t="shared" si="8"/>
        <v>0</v>
      </c>
      <c r="Q447" t="s">
        <v>365</v>
      </c>
      <c r="R447">
        <v>43201404</v>
      </c>
      <c r="T447" t="s">
        <v>1000</v>
      </c>
      <c r="U447" t="s">
        <v>1067</v>
      </c>
      <c r="V447" t="s">
        <v>185</v>
      </c>
      <c r="W447" s="82">
        <v>0</v>
      </c>
      <c r="AG447" t="s">
        <v>170</v>
      </c>
      <c r="AH447">
        <v>0</v>
      </c>
      <c r="AI447">
        <v>0</v>
      </c>
    </row>
    <row r="448" spans="1:35" x14ac:dyDescent="0.35">
      <c r="A448" t="s">
        <v>96</v>
      </c>
      <c r="B448" t="s">
        <v>950</v>
      </c>
      <c r="C448" t="s">
        <v>951</v>
      </c>
      <c r="D448" t="s">
        <v>25</v>
      </c>
      <c r="E448" t="s">
        <v>140</v>
      </c>
      <c r="F448" t="s">
        <v>215</v>
      </c>
      <c r="G448" t="s">
        <v>1050</v>
      </c>
      <c r="H448">
        <v>45</v>
      </c>
      <c r="I448">
        <v>76</v>
      </c>
      <c r="J448">
        <v>65.2</v>
      </c>
      <c r="K448">
        <v>76</v>
      </c>
      <c r="L448" t="s">
        <v>1002</v>
      </c>
      <c r="M448" s="81" t="s">
        <v>118</v>
      </c>
      <c r="N448" t="s">
        <v>270</v>
      </c>
      <c r="O448" t="s">
        <v>103</v>
      </c>
      <c r="P448" s="82">
        <f t="shared" si="8"/>
        <v>9833.821868160001</v>
      </c>
      <c r="Q448" t="s">
        <v>938</v>
      </c>
      <c r="R448">
        <v>44103116</v>
      </c>
      <c r="T448" t="s">
        <v>1003</v>
      </c>
      <c r="U448" t="s">
        <v>1068</v>
      </c>
      <c r="V448" t="s">
        <v>274</v>
      </c>
      <c r="W448" s="82">
        <v>10169.412480000001</v>
      </c>
      <c r="AG448" s="81" t="s">
        <v>118</v>
      </c>
      <c r="AH448">
        <v>8784</v>
      </c>
      <c r="AI448">
        <v>9047.52</v>
      </c>
    </row>
    <row r="449" spans="1:35" x14ac:dyDescent="0.35">
      <c r="A449" t="s">
        <v>96</v>
      </c>
      <c r="B449" t="s">
        <v>950</v>
      </c>
      <c r="C449" t="s">
        <v>951</v>
      </c>
      <c r="D449" t="s">
        <v>25</v>
      </c>
      <c r="E449" t="s">
        <v>140</v>
      </c>
      <c r="F449" t="s">
        <v>215</v>
      </c>
      <c r="G449" t="s">
        <v>1050</v>
      </c>
      <c r="H449">
        <v>45</v>
      </c>
      <c r="I449">
        <v>76</v>
      </c>
      <c r="J449">
        <v>65.2</v>
      </c>
      <c r="K449">
        <v>76</v>
      </c>
      <c r="L449" t="s">
        <v>1005</v>
      </c>
      <c r="M449" s="81" t="s">
        <v>118</v>
      </c>
      <c r="N449" t="s">
        <v>706</v>
      </c>
      <c r="O449" t="s">
        <v>103</v>
      </c>
      <c r="P449" s="82">
        <f t="shared" si="8"/>
        <v>656.03593064000006</v>
      </c>
      <c r="Q449" t="s">
        <v>940</v>
      </c>
      <c r="R449">
        <v>44103116</v>
      </c>
      <c r="T449" t="s">
        <v>1006</v>
      </c>
      <c r="U449" t="s">
        <v>1069</v>
      </c>
      <c r="V449" t="s">
        <v>710</v>
      </c>
      <c r="W449" s="82">
        <v>678.42392000000007</v>
      </c>
      <c r="AG449" s="81" t="s">
        <v>118</v>
      </c>
      <c r="AH449">
        <v>586</v>
      </c>
      <c r="AI449">
        <v>603.58000000000004</v>
      </c>
    </row>
    <row r="450" spans="1:35" x14ac:dyDescent="0.35">
      <c r="A450" t="s">
        <v>96</v>
      </c>
      <c r="B450" t="s">
        <v>950</v>
      </c>
      <c r="C450" t="s">
        <v>951</v>
      </c>
      <c r="D450" t="s">
        <v>25</v>
      </c>
      <c r="E450" t="s">
        <v>140</v>
      </c>
      <c r="F450" t="s">
        <v>215</v>
      </c>
      <c r="G450" t="s">
        <v>1050</v>
      </c>
      <c r="H450">
        <v>45</v>
      </c>
      <c r="I450">
        <v>76</v>
      </c>
      <c r="J450">
        <v>65.2</v>
      </c>
      <c r="K450">
        <v>76</v>
      </c>
      <c r="L450" t="s">
        <v>1008</v>
      </c>
      <c r="M450" s="81" t="s">
        <v>118</v>
      </c>
      <c r="N450" t="s">
        <v>292</v>
      </c>
      <c r="O450" t="s">
        <v>103</v>
      </c>
      <c r="P450" s="82">
        <f t="shared" si="8"/>
        <v>0</v>
      </c>
      <c r="Q450" t="s">
        <v>293</v>
      </c>
      <c r="R450">
        <v>43201402</v>
      </c>
      <c r="T450" t="s">
        <v>1009</v>
      </c>
      <c r="U450" t="s">
        <v>1070</v>
      </c>
      <c r="V450" t="s">
        <v>296</v>
      </c>
      <c r="W450" s="82">
        <v>0</v>
      </c>
      <c r="AG450" s="81" t="s">
        <v>118</v>
      </c>
      <c r="AH450">
        <v>0</v>
      </c>
      <c r="AI450">
        <v>0</v>
      </c>
    </row>
    <row r="451" spans="1:35" x14ac:dyDescent="0.35">
      <c r="A451" t="s">
        <v>96</v>
      </c>
      <c r="B451" t="s">
        <v>950</v>
      </c>
      <c r="C451" t="s">
        <v>951</v>
      </c>
      <c r="D451" t="s">
        <v>25</v>
      </c>
      <c r="E451" t="s">
        <v>140</v>
      </c>
      <c r="F451" t="s">
        <v>215</v>
      </c>
      <c r="G451" t="s">
        <v>1050</v>
      </c>
      <c r="H451">
        <v>45</v>
      </c>
      <c r="I451">
        <v>76</v>
      </c>
      <c r="J451">
        <v>65.2</v>
      </c>
      <c r="K451">
        <v>76</v>
      </c>
      <c r="L451" t="s">
        <v>1011</v>
      </c>
      <c r="M451" s="81" t="s">
        <v>118</v>
      </c>
      <c r="N451" t="s">
        <v>298</v>
      </c>
      <c r="O451" t="s">
        <v>103</v>
      </c>
      <c r="P451" s="82">
        <f t="shared" si="8"/>
        <v>0</v>
      </c>
      <c r="Q451" t="s">
        <v>293</v>
      </c>
      <c r="R451">
        <v>44101705</v>
      </c>
      <c r="T451" t="s">
        <v>1012</v>
      </c>
      <c r="U451" t="s">
        <v>1071</v>
      </c>
      <c r="V451" t="s">
        <v>302</v>
      </c>
      <c r="W451" s="82">
        <v>0</v>
      </c>
      <c r="AG451" s="81" t="s">
        <v>118</v>
      </c>
      <c r="AH451">
        <v>0</v>
      </c>
      <c r="AI451">
        <v>0</v>
      </c>
    </row>
    <row r="452" spans="1:35" x14ac:dyDescent="0.35">
      <c r="A452" t="s">
        <v>96</v>
      </c>
      <c r="B452" t="s">
        <v>950</v>
      </c>
      <c r="C452" t="s">
        <v>951</v>
      </c>
      <c r="D452" t="s">
        <v>25</v>
      </c>
      <c r="E452" t="s">
        <v>140</v>
      </c>
      <c r="F452" t="s">
        <v>215</v>
      </c>
      <c r="G452" t="s">
        <v>1050</v>
      </c>
      <c r="H452">
        <v>45</v>
      </c>
      <c r="I452">
        <v>76</v>
      </c>
      <c r="J452">
        <v>65.2</v>
      </c>
      <c r="K452">
        <v>76</v>
      </c>
      <c r="L452" t="s">
        <v>1014</v>
      </c>
      <c r="M452" s="81" t="s">
        <v>118</v>
      </c>
      <c r="N452" t="s">
        <v>876</v>
      </c>
      <c r="O452" t="s">
        <v>103</v>
      </c>
      <c r="P452" s="82">
        <f t="shared" si="8"/>
        <v>5341.207210040001</v>
      </c>
      <c r="Q452" t="s">
        <v>945</v>
      </c>
      <c r="R452">
        <v>44101705</v>
      </c>
      <c r="T452" t="s">
        <v>1015</v>
      </c>
      <c r="U452" t="s">
        <v>1072</v>
      </c>
      <c r="V452" t="s">
        <v>880</v>
      </c>
      <c r="W452" s="82">
        <v>5523.4821200000006</v>
      </c>
      <c r="AG452" s="81" t="s">
        <v>118</v>
      </c>
      <c r="AH452">
        <v>4771</v>
      </c>
      <c r="AI452">
        <v>4914.13</v>
      </c>
    </row>
    <row r="453" spans="1:35" x14ac:dyDescent="0.35">
      <c r="A453" t="s">
        <v>96</v>
      </c>
      <c r="B453" t="s">
        <v>950</v>
      </c>
      <c r="C453" t="s">
        <v>951</v>
      </c>
      <c r="D453" t="s">
        <v>25</v>
      </c>
      <c r="E453" t="s">
        <v>140</v>
      </c>
      <c r="F453" t="s">
        <v>215</v>
      </c>
      <c r="G453" t="s">
        <v>1050</v>
      </c>
      <c r="H453">
        <v>45</v>
      </c>
      <c r="I453">
        <v>76</v>
      </c>
      <c r="J453">
        <v>65.2</v>
      </c>
      <c r="K453">
        <v>76</v>
      </c>
      <c r="L453" t="s">
        <v>1017</v>
      </c>
      <c r="M453" s="81" t="s">
        <v>118</v>
      </c>
      <c r="N453" t="s">
        <v>732</v>
      </c>
      <c r="O453" t="s">
        <v>103</v>
      </c>
      <c r="P453" s="82">
        <f t="shared" si="8"/>
        <v>2686.8365760000002</v>
      </c>
      <c r="Q453" t="s">
        <v>1073</v>
      </c>
      <c r="R453">
        <v>44103103</v>
      </c>
      <c r="T453" t="s">
        <v>1019</v>
      </c>
      <c r="U453" t="s">
        <v>1074</v>
      </c>
      <c r="V453" t="s">
        <v>736</v>
      </c>
      <c r="W453" s="82">
        <v>2778.5280000000002</v>
      </c>
      <c r="AG453" s="81" t="s">
        <v>118</v>
      </c>
      <c r="AH453">
        <v>2400</v>
      </c>
      <c r="AI453">
        <v>2472</v>
      </c>
    </row>
    <row r="454" spans="1:35" x14ac:dyDescent="0.35">
      <c r="A454" t="s">
        <v>96</v>
      </c>
      <c r="B454" t="s">
        <v>950</v>
      </c>
      <c r="C454" t="s">
        <v>951</v>
      </c>
      <c r="D454" t="s">
        <v>25</v>
      </c>
      <c r="E454" t="s">
        <v>140</v>
      </c>
      <c r="F454" t="s">
        <v>215</v>
      </c>
      <c r="G454" t="s">
        <v>1050</v>
      </c>
      <c r="H454">
        <v>45</v>
      </c>
      <c r="I454">
        <v>76</v>
      </c>
      <c r="J454">
        <v>65.2</v>
      </c>
      <c r="K454">
        <v>76</v>
      </c>
      <c r="L454" t="s">
        <v>1021</v>
      </c>
      <c r="M454" s="81" t="s">
        <v>118</v>
      </c>
      <c r="N454" t="s">
        <v>320</v>
      </c>
      <c r="O454" t="s">
        <v>171</v>
      </c>
      <c r="P454" s="82">
        <f t="shared" si="8"/>
        <v>3582.4487680000002</v>
      </c>
      <c r="Q454" t="s">
        <v>1075</v>
      </c>
      <c r="R454">
        <v>81111809</v>
      </c>
      <c r="T454" t="s">
        <v>1023</v>
      </c>
      <c r="U454" t="s">
        <v>1076</v>
      </c>
      <c r="V454" t="s">
        <v>324</v>
      </c>
      <c r="W454" s="82">
        <v>3704.7040000000002</v>
      </c>
      <c r="AG454" s="81" t="s">
        <v>118</v>
      </c>
      <c r="AH454">
        <v>3200</v>
      </c>
      <c r="AI454">
        <v>3296</v>
      </c>
    </row>
    <row r="455" spans="1:35" x14ac:dyDescent="0.35">
      <c r="A455" t="s">
        <v>96</v>
      </c>
      <c r="B455" t="s">
        <v>1077</v>
      </c>
      <c r="C455" t="s">
        <v>1078</v>
      </c>
      <c r="D455" t="s">
        <v>23</v>
      </c>
      <c r="E455" t="s">
        <v>99</v>
      </c>
      <c r="F455" t="s">
        <v>233</v>
      </c>
      <c r="G455" t="s">
        <v>1903</v>
      </c>
      <c r="H455">
        <v>60</v>
      </c>
      <c r="I455">
        <v>1.9E-2</v>
      </c>
      <c r="J455">
        <v>53</v>
      </c>
      <c r="K455">
        <v>0</v>
      </c>
      <c r="L455" t="s">
        <v>1079</v>
      </c>
      <c r="M455" s="81" t="s">
        <v>1080</v>
      </c>
      <c r="O455" t="s">
        <v>103</v>
      </c>
      <c r="P455" s="82">
        <f t="shared" si="8"/>
        <v>34665.789406600001</v>
      </c>
      <c r="Q455" t="s">
        <v>1904</v>
      </c>
      <c r="R455">
        <v>44101503</v>
      </c>
      <c r="T455" t="s">
        <v>1081</v>
      </c>
      <c r="U455" t="s">
        <v>1082</v>
      </c>
      <c r="V455" t="s">
        <v>1083</v>
      </c>
      <c r="W455" s="82">
        <v>35848.799800000001</v>
      </c>
      <c r="AG455" s="81" t="s">
        <v>1080</v>
      </c>
      <c r="AH455">
        <v>30965</v>
      </c>
      <c r="AI455">
        <v>31893.95</v>
      </c>
    </row>
    <row r="456" spans="1:35" x14ac:dyDescent="0.35">
      <c r="A456" t="s">
        <v>96</v>
      </c>
      <c r="B456" t="s">
        <v>1077</v>
      </c>
      <c r="C456" t="s">
        <v>1078</v>
      </c>
      <c r="D456" t="s">
        <v>23</v>
      </c>
      <c r="E456" t="s">
        <v>99</v>
      </c>
      <c r="F456" t="s">
        <v>233</v>
      </c>
      <c r="G456" t="s">
        <v>1903</v>
      </c>
      <c r="H456">
        <v>60</v>
      </c>
      <c r="I456">
        <v>1.9E-2</v>
      </c>
      <c r="J456">
        <v>53</v>
      </c>
      <c r="K456">
        <v>0</v>
      </c>
      <c r="L456" t="s">
        <v>1084</v>
      </c>
      <c r="M456" t="s">
        <v>6</v>
      </c>
      <c r="N456" t="s">
        <v>5</v>
      </c>
      <c r="O456" t="s">
        <v>108</v>
      </c>
      <c r="P456" s="82">
        <f t="shared" si="8"/>
        <v>3.8063518160000004E-2</v>
      </c>
      <c r="T456" t="s">
        <v>1085</v>
      </c>
      <c r="U456" t="s">
        <v>1086</v>
      </c>
      <c r="V456" t="s">
        <v>111</v>
      </c>
      <c r="W456" s="82">
        <v>3.9362480000000005E-2</v>
      </c>
      <c r="AG456" t="s">
        <v>6</v>
      </c>
      <c r="AH456">
        <v>3.4000000000000002E-2</v>
      </c>
      <c r="AI456">
        <v>3.5020000000000003E-2</v>
      </c>
    </row>
    <row r="457" spans="1:35" x14ac:dyDescent="0.35">
      <c r="A457" t="s">
        <v>96</v>
      </c>
      <c r="B457" t="s">
        <v>1077</v>
      </c>
      <c r="C457" t="s">
        <v>1078</v>
      </c>
      <c r="D457" t="s">
        <v>23</v>
      </c>
      <c r="E457" t="s">
        <v>99</v>
      </c>
      <c r="F457" t="s">
        <v>233</v>
      </c>
      <c r="G457" t="s">
        <v>1903</v>
      </c>
      <c r="H457">
        <v>60</v>
      </c>
      <c r="I457">
        <v>1.9E-2</v>
      </c>
      <c r="J457">
        <v>53</v>
      </c>
      <c r="K457">
        <v>0</v>
      </c>
      <c r="L457" t="s">
        <v>1087</v>
      </c>
      <c r="M457" t="s">
        <v>6</v>
      </c>
      <c r="N457" t="s">
        <v>47</v>
      </c>
      <c r="O457" t="s">
        <v>108</v>
      </c>
      <c r="P457" s="82">
        <f t="shared" si="8"/>
        <v>0.17464437744</v>
      </c>
      <c r="T457" t="s">
        <v>1088</v>
      </c>
      <c r="U457" t="s">
        <v>1089</v>
      </c>
      <c r="V457" t="s">
        <v>501</v>
      </c>
      <c r="W457" s="82">
        <v>0.18060431999999998</v>
      </c>
      <c r="AG457" t="s">
        <v>6</v>
      </c>
      <c r="AH457">
        <v>0.156</v>
      </c>
      <c r="AI457">
        <v>0.16067999999999999</v>
      </c>
    </row>
    <row r="458" spans="1:35" x14ac:dyDescent="0.35">
      <c r="A458" t="s">
        <v>96</v>
      </c>
      <c r="B458" t="s">
        <v>1077</v>
      </c>
      <c r="C458" t="s">
        <v>1078</v>
      </c>
      <c r="D458" t="s">
        <v>23</v>
      </c>
      <c r="E458" t="s">
        <v>99</v>
      </c>
      <c r="F458" t="s">
        <v>233</v>
      </c>
      <c r="G458" t="s">
        <v>1903</v>
      </c>
      <c r="H458">
        <v>60</v>
      </c>
      <c r="I458">
        <v>1.9E-2</v>
      </c>
      <c r="J458">
        <v>53</v>
      </c>
      <c r="K458">
        <v>0</v>
      </c>
      <c r="L458" t="s">
        <v>1090</v>
      </c>
      <c r="M458" t="s">
        <v>6</v>
      </c>
      <c r="N458" t="s">
        <v>48</v>
      </c>
      <c r="O458" t="s">
        <v>108</v>
      </c>
      <c r="P458" s="82">
        <f t="shared" si="8"/>
        <v>4.1422063879999992E-2</v>
      </c>
      <c r="T458" t="s">
        <v>1091</v>
      </c>
      <c r="U458" t="s">
        <v>1092</v>
      </c>
      <c r="V458" t="s">
        <v>245</v>
      </c>
      <c r="W458" s="82">
        <v>4.2835639999999994E-2</v>
      </c>
      <c r="AG458" t="s">
        <v>6</v>
      </c>
      <c r="AH458">
        <v>3.6999999999999998E-2</v>
      </c>
      <c r="AI458">
        <v>3.8109999999999998E-2</v>
      </c>
    </row>
    <row r="459" spans="1:35" x14ac:dyDescent="0.35">
      <c r="A459" t="s">
        <v>96</v>
      </c>
      <c r="B459" t="s">
        <v>1077</v>
      </c>
      <c r="C459" t="s">
        <v>1078</v>
      </c>
      <c r="D459" t="s">
        <v>23</v>
      </c>
      <c r="E459" t="s">
        <v>99</v>
      </c>
      <c r="F459" t="s">
        <v>233</v>
      </c>
      <c r="G459" t="s">
        <v>1903</v>
      </c>
      <c r="H459">
        <v>60</v>
      </c>
      <c r="I459">
        <v>1.9E-2</v>
      </c>
      <c r="J459">
        <v>53</v>
      </c>
      <c r="K459">
        <v>0</v>
      </c>
      <c r="L459" t="s">
        <v>1093</v>
      </c>
      <c r="M459" t="s">
        <v>6</v>
      </c>
      <c r="N459" t="s">
        <v>49</v>
      </c>
      <c r="O459" t="s">
        <v>108</v>
      </c>
      <c r="P459" s="82">
        <f t="shared" si="8"/>
        <v>0.19255662127999998</v>
      </c>
      <c r="T459" t="s">
        <v>1094</v>
      </c>
      <c r="U459" t="s">
        <v>1095</v>
      </c>
      <c r="V459" t="s">
        <v>663</v>
      </c>
      <c r="W459" s="82">
        <v>0.19912783999999997</v>
      </c>
      <c r="AG459" t="s">
        <v>6</v>
      </c>
      <c r="AH459">
        <v>0.17199999999999999</v>
      </c>
      <c r="AI459">
        <v>0.17715999999999998</v>
      </c>
    </row>
    <row r="460" spans="1:35" x14ac:dyDescent="0.35">
      <c r="A460" t="s">
        <v>96</v>
      </c>
      <c r="B460" t="s">
        <v>1077</v>
      </c>
      <c r="C460" t="s">
        <v>1078</v>
      </c>
      <c r="D460" t="s">
        <v>23</v>
      </c>
      <c r="E460" t="s">
        <v>99</v>
      </c>
      <c r="F460" t="s">
        <v>233</v>
      </c>
      <c r="G460" t="s">
        <v>1903</v>
      </c>
      <c r="H460">
        <v>60</v>
      </c>
      <c r="I460">
        <v>1.9E-2</v>
      </c>
      <c r="J460">
        <v>53</v>
      </c>
      <c r="K460">
        <v>0</v>
      </c>
      <c r="L460" t="s">
        <v>1096</v>
      </c>
      <c r="M460" t="s">
        <v>7</v>
      </c>
      <c r="N460" t="s">
        <v>5</v>
      </c>
      <c r="O460" t="s">
        <v>108</v>
      </c>
      <c r="P460" s="82">
        <f t="shared" ref="P460:P523" si="9">(W460*$P$7)+W460</f>
        <v>3.8063518160000004E-2</v>
      </c>
      <c r="T460" t="s">
        <v>1097</v>
      </c>
      <c r="U460" t="s">
        <v>1098</v>
      </c>
      <c r="V460" t="s">
        <v>114</v>
      </c>
      <c r="W460" s="82">
        <v>3.9362480000000005E-2</v>
      </c>
      <c r="AG460" t="s">
        <v>7</v>
      </c>
      <c r="AH460">
        <v>3.4000000000000002E-2</v>
      </c>
      <c r="AI460">
        <v>3.5020000000000003E-2</v>
      </c>
    </row>
    <row r="461" spans="1:35" x14ac:dyDescent="0.35">
      <c r="A461" t="s">
        <v>96</v>
      </c>
      <c r="B461" t="s">
        <v>1077</v>
      </c>
      <c r="C461" t="s">
        <v>1078</v>
      </c>
      <c r="D461" t="s">
        <v>23</v>
      </c>
      <c r="E461" t="s">
        <v>99</v>
      </c>
      <c r="F461" t="s">
        <v>233</v>
      </c>
      <c r="G461" t="s">
        <v>1903</v>
      </c>
      <c r="H461">
        <v>60</v>
      </c>
      <c r="I461">
        <v>1.9E-2</v>
      </c>
      <c r="J461">
        <v>53</v>
      </c>
      <c r="K461">
        <v>0</v>
      </c>
      <c r="L461" t="s">
        <v>1099</v>
      </c>
      <c r="M461" t="s">
        <v>7</v>
      </c>
      <c r="N461" t="s">
        <v>47</v>
      </c>
      <c r="O461" t="s">
        <v>108</v>
      </c>
      <c r="P461" s="82">
        <f t="shared" si="9"/>
        <v>0.17464437744</v>
      </c>
      <c r="T461" t="s">
        <v>1100</v>
      </c>
      <c r="U461" t="s">
        <v>1101</v>
      </c>
      <c r="V461" t="s">
        <v>508</v>
      </c>
      <c r="W461" s="82">
        <v>0.18060431999999998</v>
      </c>
      <c r="AG461" t="s">
        <v>7</v>
      </c>
      <c r="AH461">
        <v>0.156</v>
      </c>
      <c r="AI461">
        <v>0.16067999999999999</v>
      </c>
    </row>
    <row r="462" spans="1:35" x14ac:dyDescent="0.35">
      <c r="A462" t="s">
        <v>96</v>
      </c>
      <c r="B462" t="s">
        <v>1077</v>
      </c>
      <c r="C462" t="s">
        <v>1078</v>
      </c>
      <c r="D462" t="s">
        <v>23</v>
      </c>
      <c r="E462" t="s">
        <v>99</v>
      </c>
      <c r="F462" t="s">
        <v>233</v>
      </c>
      <c r="G462" t="s">
        <v>1903</v>
      </c>
      <c r="H462">
        <v>60</v>
      </c>
      <c r="I462">
        <v>1.9E-2</v>
      </c>
      <c r="J462">
        <v>53</v>
      </c>
      <c r="K462">
        <v>0</v>
      </c>
      <c r="L462" t="s">
        <v>1102</v>
      </c>
      <c r="M462" t="s">
        <v>7</v>
      </c>
      <c r="N462" t="s">
        <v>48</v>
      </c>
      <c r="O462" t="s">
        <v>108</v>
      </c>
      <c r="P462" s="82">
        <f t="shared" si="9"/>
        <v>4.1422063879999992E-2</v>
      </c>
      <c r="T462" t="s">
        <v>1103</v>
      </c>
      <c r="U462" t="s">
        <v>1104</v>
      </c>
      <c r="V462" t="s">
        <v>252</v>
      </c>
      <c r="W462" s="82">
        <v>4.2835639999999994E-2</v>
      </c>
      <c r="AG462" t="s">
        <v>7</v>
      </c>
      <c r="AH462">
        <v>3.6999999999999998E-2</v>
      </c>
      <c r="AI462">
        <v>3.8109999999999998E-2</v>
      </c>
    </row>
    <row r="463" spans="1:35" x14ac:dyDescent="0.35">
      <c r="A463" t="s">
        <v>96</v>
      </c>
      <c r="B463" t="s">
        <v>1077</v>
      </c>
      <c r="C463" t="s">
        <v>1078</v>
      </c>
      <c r="D463" t="s">
        <v>23</v>
      </c>
      <c r="E463" t="s">
        <v>99</v>
      </c>
      <c r="F463" t="s">
        <v>233</v>
      </c>
      <c r="G463" t="s">
        <v>1903</v>
      </c>
      <c r="H463">
        <v>60</v>
      </c>
      <c r="I463">
        <v>1.9E-2</v>
      </c>
      <c r="J463">
        <v>53</v>
      </c>
      <c r="K463">
        <v>0</v>
      </c>
      <c r="L463" t="s">
        <v>1105</v>
      </c>
      <c r="M463" t="s">
        <v>7</v>
      </c>
      <c r="N463" t="s">
        <v>49</v>
      </c>
      <c r="O463" t="s">
        <v>108</v>
      </c>
      <c r="P463" s="82">
        <f t="shared" si="9"/>
        <v>0.19255662127999998</v>
      </c>
      <c r="T463" t="s">
        <v>1106</v>
      </c>
      <c r="U463" t="s">
        <v>1107</v>
      </c>
      <c r="V463" t="s">
        <v>676</v>
      </c>
      <c r="W463" s="82">
        <v>0.19912783999999997</v>
      </c>
      <c r="AG463" t="s">
        <v>7</v>
      </c>
      <c r="AH463">
        <v>0.17199999999999999</v>
      </c>
      <c r="AI463">
        <v>0.17715999999999998</v>
      </c>
    </row>
    <row r="464" spans="1:35" x14ac:dyDescent="0.35">
      <c r="A464" t="s">
        <v>96</v>
      </c>
      <c r="B464" t="s">
        <v>1077</v>
      </c>
      <c r="C464" t="s">
        <v>1078</v>
      </c>
      <c r="D464" t="s">
        <v>23</v>
      </c>
      <c r="E464" t="s">
        <v>99</v>
      </c>
      <c r="F464" t="s">
        <v>233</v>
      </c>
      <c r="G464" t="s">
        <v>1903</v>
      </c>
      <c r="H464">
        <v>60</v>
      </c>
      <c r="I464">
        <v>1.9E-2</v>
      </c>
      <c r="J464">
        <v>53</v>
      </c>
      <c r="K464">
        <v>0</v>
      </c>
      <c r="L464" t="s">
        <v>1108</v>
      </c>
      <c r="M464" t="s">
        <v>9</v>
      </c>
      <c r="N464" t="s">
        <v>5</v>
      </c>
      <c r="O464" t="s">
        <v>108</v>
      </c>
      <c r="P464" s="82">
        <f t="shared" si="9"/>
        <v>3.8063518160000004E-2</v>
      </c>
      <c r="T464" t="s">
        <v>1109</v>
      </c>
      <c r="U464" t="s">
        <v>1110</v>
      </c>
      <c r="V464" t="s">
        <v>117</v>
      </c>
      <c r="W464" s="82">
        <v>3.9362480000000005E-2</v>
      </c>
      <c r="AG464" t="s">
        <v>9</v>
      </c>
      <c r="AH464">
        <v>3.4000000000000002E-2</v>
      </c>
      <c r="AI464">
        <v>3.5020000000000003E-2</v>
      </c>
    </row>
    <row r="465" spans="1:35" x14ac:dyDescent="0.35">
      <c r="A465" t="s">
        <v>96</v>
      </c>
      <c r="B465" t="s">
        <v>1077</v>
      </c>
      <c r="C465" t="s">
        <v>1078</v>
      </c>
      <c r="D465" t="s">
        <v>23</v>
      </c>
      <c r="E465" t="s">
        <v>99</v>
      </c>
      <c r="F465" t="s">
        <v>233</v>
      </c>
      <c r="G465" t="s">
        <v>1903</v>
      </c>
      <c r="H465">
        <v>60</v>
      </c>
      <c r="I465">
        <v>1.9E-2</v>
      </c>
      <c r="J465">
        <v>53</v>
      </c>
      <c r="K465">
        <v>0</v>
      </c>
      <c r="L465" t="s">
        <v>1111</v>
      </c>
      <c r="M465" t="s">
        <v>9</v>
      </c>
      <c r="N465" t="s">
        <v>47</v>
      </c>
      <c r="O465" t="s">
        <v>108</v>
      </c>
      <c r="P465" s="82">
        <f t="shared" si="9"/>
        <v>0.17464437744</v>
      </c>
      <c r="T465" t="s">
        <v>1112</v>
      </c>
      <c r="U465" t="s">
        <v>1113</v>
      </c>
      <c r="V465" t="s">
        <v>515</v>
      </c>
      <c r="W465" s="82">
        <v>0.18060431999999998</v>
      </c>
      <c r="AG465" t="s">
        <v>9</v>
      </c>
      <c r="AH465">
        <v>0.156</v>
      </c>
      <c r="AI465">
        <v>0.16067999999999999</v>
      </c>
    </row>
    <row r="466" spans="1:35" x14ac:dyDescent="0.35">
      <c r="A466" t="s">
        <v>96</v>
      </c>
      <c r="B466" t="s">
        <v>1077</v>
      </c>
      <c r="C466" t="s">
        <v>1078</v>
      </c>
      <c r="D466" t="s">
        <v>23</v>
      </c>
      <c r="E466" t="s">
        <v>99</v>
      </c>
      <c r="F466" t="s">
        <v>233</v>
      </c>
      <c r="G466" t="s">
        <v>1903</v>
      </c>
      <c r="H466">
        <v>60</v>
      </c>
      <c r="I466">
        <v>1.9E-2</v>
      </c>
      <c r="J466">
        <v>53</v>
      </c>
      <c r="K466">
        <v>0</v>
      </c>
      <c r="L466" t="s">
        <v>1114</v>
      </c>
      <c r="M466" t="s">
        <v>9</v>
      </c>
      <c r="N466" t="s">
        <v>48</v>
      </c>
      <c r="O466" t="s">
        <v>108</v>
      </c>
      <c r="P466" s="82">
        <f t="shared" si="9"/>
        <v>4.1422063879999992E-2</v>
      </c>
      <c r="T466" t="s">
        <v>1115</v>
      </c>
      <c r="U466" t="s">
        <v>1116</v>
      </c>
      <c r="V466" t="s">
        <v>259</v>
      </c>
      <c r="W466" s="82">
        <v>4.2835639999999994E-2</v>
      </c>
      <c r="AG466" t="s">
        <v>9</v>
      </c>
      <c r="AH466">
        <v>3.6999999999999998E-2</v>
      </c>
      <c r="AI466">
        <v>3.8109999999999998E-2</v>
      </c>
    </row>
    <row r="467" spans="1:35" x14ac:dyDescent="0.35">
      <c r="A467" t="s">
        <v>96</v>
      </c>
      <c r="B467" t="s">
        <v>1077</v>
      </c>
      <c r="C467" t="s">
        <v>1078</v>
      </c>
      <c r="D467" t="s">
        <v>23</v>
      </c>
      <c r="E467" t="s">
        <v>99</v>
      </c>
      <c r="F467" t="s">
        <v>233</v>
      </c>
      <c r="G467" t="s">
        <v>1903</v>
      </c>
      <c r="H467">
        <v>60</v>
      </c>
      <c r="I467">
        <v>1.9E-2</v>
      </c>
      <c r="J467">
        <v>53</v>
      </c>
      <c r="K467">
        <v>0</v>
      </c>
      <c r="L467" t="s">
        <v>1117</v>
      </c>
      <c r="M467" t="s">
        <v>9</v>
      </c>
      <c r="N467" t="s">
        <v>49</v>
      </c>
      <c r="O467" t="s">
        <v>108</v>
      </c>
      <c r="P467" s="82">
        <f t="shared" si="9"/>
        <v>0.19255662127999998</v>
      </c>
      <c r="T467" t="s">
        <v>1118</v>
      </c>
      <c r="U467" t="s">
        <v>1119</v>
      </c>
      <c r="V467" t="s">
        <v>689</v>
      </c>
      <c r="W467" s="82">
        <v>0.19912783999999997</v>
      </c>
      <c r="AG467" t="s">
        <v>9</v>
      </c>
      <c r="AH467">
        <v>0.17199999999999999</v>
      </c>
      <c r="AI467">
        <v>0.17715999999999998</v>
      </c>
    </row>
    <row r="468" spans="1:35" x14ac:dyDescent="0.35">
      <c r="A468" t="s">
        <v>96</v>
      </c>
      <c r="B468" t="s">
        <v>1077</v>
      </c>
      <c r="C468" t="s">
        <v>1078</v>
      </c>
      <c r="D468" t="s">
        <v>23</v>
      </c>
      <c r="E468" t="s">
        <v>99</v>
      </c>
      <c r="F468" t="s">
        <v>233</v>
      </c>
      <c r="G468" t="s">
        <v>1903</v>
      </c>
      <c r="H468">
        <v>60</v>
      </c>
      <c r="I468">
        <v>1.9E-2</v>
      </c>
      <c r="J468">
        <v>53</v>
      </c>
      <c r="K468">
        <v>0</v>
      </c>
      <c r="L468" t="s">
        <v>1120</v>
      </c>
      <c r="M468" t="s">
        <v>170</v>
      </c>
      <c r="N468" t="s">
        <v>55</v>
      </c>
      <c r="O468" t="s">
        <v>171</v>
      </c>
      <c r="P468" s="82">
        <f t="shared" si="9"/>
        <v>839.63643000000002</v>
      </c>
      <c r="Q468" t="s">
        <v>172</v>
      </c>
      <c r="R468">
        <v>43233410</v>
      </c>
      <c r="T468" t="s">
        <v>1121</v>
      </c>
      <c r="U468" t="s">
        <v>1122</v>
      </c>
      <c r="V468" t="s">
        <v>175</v>
      </c>
      <c r="W468" s="82">
        <v>868.29</v>
      </c>
      <c r="AG468" t="s">
        <v>170</v>
      </c>
      <c r="AH468">
        <v>750</v>
      </c>
      <c r="AI468">
        <v>772.5</v>
      </c>
    </row>
    <row r="469" spans="1:35" x14ac:dyDescent="0.35">
      <c r="A469" t="s">
        <v>96</v>
      </c>
      <c r="B469" t="s">
        <v>1077</v>
      </c>
      <c r="C469" t="s">
        <v>1078</v>
      </c>
      <c r="D469" t="s">
        <v>23</v>
      </c>
      <c r="E469" t="s">
        <v>99</v>
      </c>
      <c r="F469" t="s">
        <v>233</v>
      </c>
      <c r="G469" t="s">
        <v>1903</v>
      </c>
      <c r="H469">
        <v>60</v>
      </c>
      <c r="I469">
        <v>1.9E-2</v>
      </c>
      <c r="J469">
        <v>53</v>
      </c>
      <c r="K469">
        <v>0</v>
      </c>
      <c r="L469" t="s">
        <v>1123</v>
      </c>
      <c r="M469" t="s">
        <v>170</v>
      </c>
      <c r="N469" t="s">
        <v>57</v>
      </c>
      <c r="O469" t="s">
        <v>171</v>
      </c>
      <c r="P469" s="82">
        <f t="shared" si="9"/>
        <v>0</v>
      </c>
      <c r="Q469" t="s">
        <v>177</v>
      </c>
      <c r="R469">
        <v>43233410</v>
      </c>
      <c r="T469" t="s">
        <v>1124</v>
      </c>
      <c r="U469" t="s">
        <v>1125</v>
      </c>
      <c r="V469" t="s">
        <v>180</v>
      </c>
      <c r="W469" s="82">
        <v>0</v>
      </c>
      <c r="AG469" t="s">
        <v>170</v>
      </c>
      <c r="AH469">
        <v>0</v>
      </c>
      <c r="AI469">
        <v>0</v>
      </c>
    </row>
    <row r="470" spans="1:35" x14ac:dyDescent="0.35">
      <c r="A470" t="s">
        <v>96</v>
      </c>
      <c r="B470" t="s">
        <v>1077</v>
      </c>
      <c r="C470" t="s">
        <v>1078</v>
      </c>
      <c r="D470" t="s">
        <v>23</v>
      </c>
      <c r="E470" t="s">
        <v>99</v>
      </c>
      <c r="F470" t="s">
        <v>233</v>
      </c>
      <c r="G470" t="s">
        <v>1903</v>
      </c>
      <c r="H470">
        <v>60</v>
      </c>
      <c r="I470">
        <v>1.9E-2</v>
      </c>
      <c r="J470">
        <v>53</v>
      </c>
      <c r="K470">
        <v>0</v>
      </c>
      <c r="L470" t="s">
        <v>1126</v>
      </c>
      <c r="M470" t="s">
        <v>170</v>
      </c>
      <c r="N470" t="s">
        <v>59</v>
      </c>
      <c r="O470" t="s">
        <v>171</v>
      </c>
      <c r="P470" s="82">
        <f t="shared" si="9"/>
        <v>0</v>
      </c>
      <c r="Q470" t="s">
        <v>182</v>
      </c>
      <c r="R470">
        <v>43233410</v>
      </c>
      <c r="T470" t="s">
        <v>1127</v>
      </c>
      <c r="U470" t="s">
        <v>1128</v>
      </c>
      <c r="V470" t="s">
        <v>185</v>
      </c>
      <c r="W470" s="82">
        <v>0</v>
      </c>
      <c r="AG470" t="s">
        <v>170</v>
      </c>
      <c r="AH470">
        <v>0</v>
      </c>
      <c r="AI470">
        <v>0</v>
      </c>
    </row>
    <row r="471" spans="1:35" x14ac:dyDescent="0.35">
      <c r="A471" t="s">
        <v>96</v>
      </c>
      <c r="B471" t="s">
        <v>1077</v>
      </c>
      <c r="C471" t="s">
        <v>1078</v>
      </c>
      <c r="D471" t="s">
        <v>23</v>
      </c>
      <c r="E471" t="s">
        <v>99</v>
      </c>
      <c r="F471" t="s">
        <v>233</v>
      </c>
      <c r="G471" t="s">
        <v>1903</v>
      </c>
      <c r="H471">
        <v>60</v>
      </c>
      <c r="I471">
        <v>1.9E-2</v>
      </c>
      <c r="J471">
        <v>53</v>
      </c>
      <c r="K471">
        <v>0</v>
      </c>
      <c r="L471" t="s">
        <v>1129</v>
      </c>
      <c r="M471" s="81" t="s">
        <v>118</v>
      </c>
      <c r="N471" t="s">
        <v>270</v>
      </c>
      <c r="O471" t="s">
        <v>103</v>
      </c>
      <c r="P471" s="82">
        <f t="shared" si="9"/>
        <v>15703.44027148</v>
      </c>
      <c r="Q471" t="s">
        <v>1895</v>
      </c>
      <c r="R471">
        <v>44101503</v>
      </c>
      <c r="T471" t="s">
        <v>1130</v>
      </c>
      <c r="U471" t="s">
        <v>1131</v>
      </c>
      <c r="V471" t="s">
        <v>274</v>
      </c>
      <c r="W471" s="82">
        <v>16239.33844</v>
      </c>
      <c r="AG471" s="81" t="s">
        <v>118</v>
      </c>
      <c r="AH471">
        <v>14027</v>
      </c>
      <c r="AI471">
        <v>14447.81</v>
      </c>
    </row>
    <row r="472" spans="1:35" x14ac:dyDescent="0.35">
      <c r="A472" t="s">
        <v>96</v>
      </c>
      <c r="B472" t="s">
        <v>1077</v>
      </c>
      <c r="C472" t="s">
        <v>1078</v>
      </c>
      <c r="D472" t="s">
        <v>23</v>
      </c>
      <c r="E472" t="s">
        <v>99</v>
      </c>
      <c r="F472" t="s">
        <v>233</v>
      </c>
      <c r="G472" t="s">
        <v>1903</v>
      </c>
      <c r="H472">
        <v>60</v>
      </c>
      <c r="I472">
        <v>1.9E-2</v>
      </c>
      <c r="J472">
        <v>53</v>
      </c>
      <c r="K472">
        <v>0</v>
      </c>
      <c r="L472" t="s">
        <v>1132</v>
      </c>
      <c r="M472" s="81" t="s">
        <v>118</v>
      </c>
      <c r="N472" t="s">
        <v>706</v>
      </c>
      <c r="O472" t="s">
        <v>103</v>
      </c>
      <c r="P472" s="82">
        <f t="shared" si="9"/>
        <v>4139.9673575200004</v>
      </c>
      <c r="Q472" t="s">
        <v>1900</v>
      </c>
      <c r="R472">
        <v>44101503</v>
      </c>
      <c r="T472" t="s">
        <v>1133</v>
      </c>
      <c r="U472" t="s">
        <v>1134</v>
      </c>
      <c r="V472" t="s">
        <v>710</v>
      </c>
      <c r="W472" s="82">
        <v>4281.24856</v>
      </c>
      <c r="AG472" s="81" t="s">
        <v>118</v>
      </c>
      <c r="AH472">
        <v>3698</v>
      </c>
      <c r="AI472">
        <v>3808.94</v>
      </c>
    </row>
    <row r="473" spans="1:35" x14ac:dyDescent="0.35">
      <c r="A473" t="s">
        <v>96</v>
      </c>
      <c r="B473" t="s">
        <v>1077</v>
      </c>
      <c r="C473" t="s">
        <v>1078</v>
      </c>
      <c r="D473" t="s">
        <v>23</v>
      </c>
      <c r="E473" t="s">
        <v>99</v>
      </c>
      <c r="F473" t="s">
        <v>233</v>
      </c>
      <c r="G473" t="s">
        <v>1903</v>
      </c>
      <c r="H473">
        <v>60</v>
      </c>
      <c r="I473">
        <v>1.9E-2</v>
      </c>
      <c r="J473">
        <v>53</v>
      </c>
      <c r="K473">
        <v>0</v>
      </c>
      <c r="L473" t="s">
        <v>1135</v>
      </c>
      <c r="M473" s="81" t="s">
        <v>118</v>
      </c>
      <c r="N473" t="s">
        <v>292</v>
      </c>
      <c r="O473" t="s">
        <v>103</v>
      </c>
      <c r="P473" s="82">
        <f t="shared" si="9"/>
        <v>0</v>
      </c>
      <c r="Q473" t="s">
        <v>1901</v>
      </c>
      <c r="R473">
        <v>44101503</v>
      </c>
      <c r="T473" t="s">
        <v>1136</v>
      </c>
      <c r="U473" t="s">
        <v>1137</v>
      </c>
      <c r="V473" t="s">
        <v>296</v>
      </c>
      <c r="W473" s="82">
        <v>0</v>
      </c>
      <c r="AG473" s="81" t="s">
        <v>118</v>
      </c>
      <c r="AH473">
        <v>0</v>
      </c>
      <c r="AI473">
        <v>0</v>
      </c>
    </row>
    <row r="474" spans="1:35" x14ac:dyDescent="0.35">
      <c r="A474" t="s">
        <v>96</v>
      </c>
      <c r="B474" t="s">
        <v>1077</v>
      </c>
      <c r="C474" t="s">
        <v>1078</v>
      </c>
      <c r="D474" t="s">
        <v>23</v>
      </c>
      <c r="E474" t="s">
        <v>99</v>
      </c>
      <c r="F474" t="s">
        <v>233</v>
      </c>
      <c r="G474" t="s">
        <v>1903</v>
      </c>
      <c r="H474">
        <v>60</v>
      </c>
      <c r="I474">
        <v>1.9E-2</v>
      </c>
      <c r="J474">
        <v>53</v>
      </c>
      <c r="K474">
        <v>0</v>
      </c>
      <c r="L474" t="s">
        <v>1138</v>
      </c>
      <c r="M474" s="81" t="s">
        <v>118</v>
      </c>
      <c r="N474" t="s">
        <v>298</v>
      </c>
      <c r="O474" t="s">
        <v>103</v>
      </c>
      <c r="P474" s="82">
        <f t="shared" si="9"/>
        <v>0</v>
      </c>
      <c r="Q474" t="s">
        <v>1901</v>
      </c>
      <c r="R474">
        <v>44101503</v>
      </c>
      <c r="T474" t="s">
        <v>1139</v>
      </c>
      <c r="U474" t="s">
        <v>1140</v>
      </c>
      <c r="V474" t="s">
        <v>302</v>
      </c>
      <c r="W474" s="82">
        <v>0</v>
      </c>
      <c r="AG474" s="81" t="s">
        <v>118</v>
      </c>
      <c r="AH474">
        <v>0</v>
      </c>
      <c r="AI474">
        <v>0</v>
      </c>
    </row>
    <row r="475" spans="1:35" x14ac:dyDescent="0.35">
      <c r="A475" t="s">
        <v>96</v>
      </c>
      <c r="B475" t="s">
        <v>1077</v>
      </c>
      <c r="C475" t="s">
        <v>1078</v>
      </c>
      <c r="D475" t="s">
        <v>23</v>
      </c>
      <c r="E475" t="s">
        <v>99</v>
      </c>
      <c r="F475" t="s">
        <v>233</v>
      </c>
      <c r="G475" t="s">
        <v>1903</v>
      </c>
      <c r="H475">
        <v>60</v>
      </c>
      <c r="I475">
        <v>1.9E-2</v>
      </c>
      <c r="J475">
        <v>53</v>
      </c>
      <c r="K475">
        <v>0</v>
      </c>
      <c r="L475" t="s">
        <v>1141</v>
      </c>
      <c r="M475" s="81" t="s">
        <v>118</v>
      </c>
      <c r="N475" t="s">
        <v>876</v>
      </c>
      <c r="O475" t="s">
        <v>103</v>
      </c>
      <c r="P475" s="82">
        <f t="shared" si="9"/>
        <v>5210.2239269599995</v>
      </c>
      <c r="Q475" t="s">
        <v>1902</v>
      </c>
      <c r="R475">
        <v>44101503</v>
      </c>
      <c r="T475" t="s">
        <v>1142</v>
      </c>
      <c r="U475" t="s">
        <v>1143</v>
      </c>
      <c r="V475" t="s">
        <v>880</v>
      </c>
      <c r="W475" s="82">
        <v>5388.0288799999998</v>
      </c>
      <c r="AG475" s="81" t="s">
        <v>118</v>
      </c>
      <c r="AH475">
        <v>4654</v>
      </c>
      <c r="AI475">
        <v>4793.62</v>
      </c>
    </row>
    <row r="476" spans="1:35" x14ac:dyDescent="0.35">
      <c r="A476" t="s">
        <v>96</v>
      </c>
      <c r="B476" t="s">
        <v>1077</v>
      </c>
      <c r="C476" t="s">
        <v>1078</v>
      </c>
      <c r="D476" t="s">
        <v>23</v>
      </c>
      <c r="E476" t="s">
        <v>99</v>
      </c>
      <c r="F476" t="s">
        <v>233</v>
      </c>
      <c r="G476" t="s">
        <v>1903</v>
      </c>
      <c r="H476">
        <v>60</v>
      </c>
      <c r="I476">
        <v>1.9E-2</v>
      </c>
      <c r="J476">
        <v>53</v>
      </c>
      <c r="K476">
        <v>0</v>
      </c>
      <c r="L476" t="s">
        <v>1144</v>
      </c>
      <c r="M476" s="81" t="s">
        <v>118</v>
      </c>
      <c r="N476" t="s">
        <v>732</v>
      </c>
      <c r="O476" t="s">
        <v>103</v>
      </c>
      <c r="P476" s="82">
        <f t="shared" si="9"/>
        <v>3502.9631859599999</v>
      </c>
      <c r="Q476" t="s">
        <v>1145</v>
      </c>
      <c r="R476">
        <v>44103103</v>
      </c>
      <c r="T476" t="s">
        <v>1146</v>
      </c>
      <c r="U476" t="s">
        <v>1147</v>
      </c>
      <c r="V476" t="s">
        <v>736</v>
      </c>
      <c r="W476" s="82">
        <v>3622.5058799999997</v>
      </c>
      <c r="AG476" s="81" t="s">
        <v>118</v>
      </c>
      <c r="AH476">
        <v>3129</v>
      </c>
      <c r="AI476">
        <v>3222.87</v>
      </c>
    </row>
    <row r="477" spans="1:35" x14ac:dyDescent="0.35">
      <c r="A477" t="s">
        <v>96</v>
      </c>
      <c r="B477" t="s">
        <v>1077</v>
      </c>
      <c r="C477" t="s">
        <v>1078</v>
      </c>
      <c r="D477" t="s">
        <v>23</v>
      </c>
      <c r="E477" t="s">
        <v>99</v>
      </c>
      <c r="F477" t="s">
        <v>233</v>
      </c>
      <c r="G477" t="s">
        <v>1903</v>
      </c>
      <c r="H477">
        <v>60</v>
      </c>
      <c r="I477">
        <v>1.9E-2</v>
      </c>
      <c r="J477">
        <v>53</v>
      </c>
      <c r="K477">
        <v>0</v>
      </c>
      <c r="L477" t="s">
        <v>1148</v>
      </c>
      <c r="M477" s="81" t="s">
        <v>118</v>
      </c>
      <c r="N477" t="s">
        <v>320</v>
      </c>
      <c r="O477" t="s">
        <v>171</v>
      </c>
      <c r="P477" s="82">
        <f t="shared" si="9"/>
        <v>1427.3819310000001</v>
      </c>
      <c r="Q477" t="s">
        <v>1149</v>
      </c>
      <c r="R477">
        <v>44101503</v>
      </c>
      <c r="T477" t="s">
        <v>1150</v>
      </c>
      <c r="U477" t="s">
        <v>1151</v>
      </c>
      <c r="V477" t="s">
        <v>324</v>
      </c>
      <c r="W477" s="82">
        <v>1476.0930000000001</v>
      </c>
      <c r="AG477" s="81" t="s">
        <v>118</v>
      </c>
      <c r="AH477">
        <v>1275</v>
      </c>
      <c r="AI477">
        <v>1313.25</v>
      </c>
    </row>
    <row r="478" spans="1:35" x14ac:dyDescent="0.35">
      <c r="A478" t="s">
        <v>96</v>
      </c>
      <c r="B478" t="s">
        <v>1077</v>
      </c>
      <c r="C478" t="s">
        <v>1078</v>
      </c>
      <c r="D478" t="s">
        <v>24</v>
      </c>
      <c r="E478" t="s">
        <v>127</v>
      </c>
      <c r="F478" t="s">
        <v>128</v>
      </c>
      <c r="G478" t="s">
        <v>1152</v>
      </c>
      <c r="H478">
        <v>60</v>
      </c>
      <c r="I478" t="s">
        <v>526</v>
      </c>
      <c r="J478">
        <v>74</v>
      </c>
      <c r="K478" t="s">
        <v>526</v>
      </c>
      <c r="L478" t="s">
        <v>1079</v>
      </c>
      <c r="M478" s="81" t="s">
        <v>1080</v>
      </c>
      <c r="O478" t="s">
        <v>103</v>
      </c>
      <c r="P478" s="82">
        <f t="shared" si="9"/>
        <v>47312.953072880002</v>
      </c>
      <c r="Q478" t="s">
        <v>1153</v>
      </c>
      <c r="R478">
        <v>44101503</v>
      </c>
      <c r="T478" t="s">
        <v>1081</v>
      </c>
      <c r="U478" t="s">
        <v>1154</v>
      </c>
      <c r="V478" t="s">
        <v>1083</v>
      </c>
      <c r="W478" s="82">
        <v>48927.562640000004</v>
      </c>
      <c r="AG478" s="81" t="s">
        <v>1080</v>
      </c>
      <c r="AH478">
        <v>42262</v>
      </c>
      <c r="AI478">
        <v>43529.86</v>
      </c>
    </row>
    <row r="479" spans="1:35" x14ac:dyDescent="0.35">
      <c r="A479" t="s">
        <v>96</v>
      </c>
      <c r="B479" t="s">
        <v>1077</v>
      </c>
      <c r="C479" t="s">
        <v>1078</v>
      </c>
      <c r="D479" t="s">
        <v>24</v>
      </c>
      <c r="E479" t="s">
        <v>127</v>
      </c>
      <c r="F479" t="s">
        <v>128</v>
      </c>
      <c r="G479" t="s">
        <v>1152</v>
      </c>
      <c r="H479">
        <v>60</v>
      </c>
      <c r="I479" t="s">
        <v>526</v>
      </c>
      <c r="J479">
        <v>74</v>
      </c>
      <c r="K479" t="s">
        <v>526</v>
      </c>
      <c r="L479" t="s">
        <v>1084</v>
      </c>
      <c r="M479" t="s">
        <v>6</v>
      </c>
      <c r="N479" t="s">
        <v>5</v>
      </c>
      <c r="O479" t="s">
        <v>108</v>
      </c>
      <c r="P479" s="82">
        <f t="shared" si="9"/>
        <v>3.3585457200000002E-2</v>
      </c>
      <c r="T479" t="s">
        <v>1085</v>
      </c>
      <c r="U479" t="s">
        <v>1155</v>
      </c>
      <c r="V479" t="s">
        <v>111</v>
      </c>
      <c r="W479" s="82">
        <v>3.4731600000000001E-2</v>
      </c>
      <c r="AG479" t="s">
        <v>6</v>
      </c>
      <c r="AH479">
        <v>0.03</v>
      </c>
      <c r="AI479">
        <v>3.09E-2</v>
      </c>
    </row>
    <row r="480" spans="1:35" x14ac:dyDescent="0.35">
      <c r="A480" t="s">
        <v>96</v>
      </c>
      <c r="B480" t="s">
        <v>1077</v>
      </c>
      <c r="C480" t="s">
        <v>1078</v>
      </c>
      <c r="D480" t="s">
        <v>24</v>
      </c>
      <c r="E480" t="s">
        <v>127</v>
      </c>
      <c r="F480" t="s">
        <v>128</v>
      </c>
      <c r="G480" t="s">
        <v>1152</v>
      </c>
      <c r="H480">
        <v>60</v>
      </c>
      <c r="I480" t="s">
        <v>526</v>
      </c>
      <c r="J480">
        <v>74</v>
      </c>
      <c r="K480" t="s">
        <v>526</v>
      </c>
      <c r="L480" t="s">
        <v>1087</v>
      </c>
      <c r="M480" t="s">
        <v>6</v>
      </c>
      <c r="N480" t="s">
        <v>47</v>
      </c>
      <c r="O480" t="s">
        <v>108</v>
      </c>
      <c r="P480" s="82">
        <f t="shared" si="9"/>
        <v>0.16232970979999997</v>
      </c>
      <c r="T480" t="s">
        <v>1088</v>
      </c>
      <c r="U480" t="s">
        <v>1156</v>
      </c>
      <c r="V480" t="s">
        <v>501</v>
      </c>
      <c r="W480" s="82">
        <v>0.16786939999999997</v>
      </c>
      <c r="AG480" t="s">
        <v>6</v>
      </c>
      <c r="AH480">
        <v>0.14499999999999999</v>
      </c>
      <c r="AI480">
        <v>0.14934999999999998</v>
      </c>
    </row>
    <row r="481" spans="1:35" x14ac:dyDescent="0.35">
      <c r="A481" t="s">
        <v>96</v>
      </c>
      <c r="B481" t="s">
        <v>1077</v>
      </c>
      <c r="C481" t="s">
        <v>1078</v>
      </c>
      <c r="D481" t="s">
        <v>24</v>
      </c>
      <c r="E481" t="s">
        <v>127</v>
      </c>
      <c r="F481" t="s">
        <v>128</v>
      </c>
      <c r="G481" t="s">
        <v>1152</v>
      </c>
      <c r="H481">
        <v>60</v>
      </c>
      <c r="I481" t="s">
        <v>526</v>
      </c>
      <c r="J481">
        <v>74</v>
      </c>
      <c r="K481" t="s">
        <v>526</v>
      </c>
      <c r="L481" t="s">
        <v>1090</v>
      </c>
      <c r="M481" t="s">
        <v>6</v>
      </c>
      <c r="N481" t="s">
        <v>48</v>
      </c>
      <c r="O481" t="s">
        <v>108</v>
      </c>
      <c r="P481" s="82">
        <f t="shared" si="9"/>
        <v>6.7170914400000004E-2</v>
      </c>
      <c r="T481" t="s">
        <v>1091</v>
      </c>
      <c r="U481" t="s">
        <v>1157</v>
      </c>
      <c r="V481" t="s">
        <v>245</v>
      </c>
      <c r="W481" s="82">
        <v>6.9463200000000003E-2</v>
      </c>
      <c r="AG481" t="s">
        <v>6</v>
      </c>
      <c r="AH481">
        <v>0.06</v>
      </c>
      <c r="AI481">
        <v>6.1800000000000001E-2</v>
      </c>
    </row>
    <row r="482" spans="1:35" x14ac:dyDescent="0.35">
      <c r="A482" t="s">
        <v>96</v>
      </c>
      <c r="B482" t="s">
        <v>1077</v>
      </c>
      <c r="C482" t="s">
        <v>1078</v>
      </c>
      <c r="D482" t="s">
        <v>24</v>
      </c>
      <c r="E482" t="s">
        <v>127</v>
      </c>
      <c r="F482" t="s">
        <v>128</v>
      </c>
      <c r="G482" t="s">
        <v>1152</v>
      </c>
      <c r="H482">
        <v>60</v>
      </c>
      <c r="I482" t="s">
        <v>526</v>
      </c>
      <c r="J482">
        <v>74</v>
      </c>
      <c r="K482" t="s">
        <v>526</v>
      </c>
      <c r="L482" t="s">
        <v>1093</v>
      </c>
      <c r="M482" t="s">
        <v>6</v>
      </c>
      <c r="N482" t="s">
        <v>49</v>
      </c>
      <c r="O482" t="s">
        <v>108</v>
      </c>
      <c r="P482" s="82">
        <f t="shared" si="9"/>
        <v>0.32465941959999994</v>
      </c>
      <c r="T482" t="s">
        <v>1094</v>
      </c>
      <c r="U482" t="s">
        <v>1158</v>
      </c>
      <c r="V482" t="s">
        <v>663</v>
      </c>
      <c r="W482" s="82">
        <v>0.33573879999999995</v>
      </c>
      <c r="AG482" t="s">
        <v>6</v>
      </c>
      <c r="AH482">
        <v>0.28999999999999998</v>
      </c>
      <c r="AI482">
        <v>0.29869999999999997</v>
      </c>
    </row>
    <row r="483" spans="1:35" x14ac:dyDescent="0.35">
      <c r="A483" t="s">
        <v>96</v>
      </c>
      <c r="B483" t="s">
        <v>1077</v>
      </c>
      <c r="C483" t="s">
        <v>1078</v>
      </c>
      <c r="D483" t="s">
        <v>24</v>
      </c>
      <c r="E483" t="s">
        <v>127</v>
      </c>
      <c r="F483" t="s">
        <v>128</v>
      </c>
      <c r="G483" t="s">
        <v>1152</v>
      </c>
      <c r="H483">
        <v>60</v>
      </c>
      <c r="I483" t="s">
        <v>526</v>
      </c>
      <c r="J483">
        <v>74</v>
      </c>
      <c r="K483" t="s">
        <v>526</v>
      </c>
      <c r="L483" t="s">
        <v>1096</v>
      </c>
      <c r="M483" t="s">
        <v>7</v>
      </c>
      <c r="N483" t="s">
        <v>5</v>
      </c>
      <c r="O483" t="s">
        <v>108</v>
      </c>
      <c r="P483" s="82">
        <f t="shared" si="9"/>
        <v>5.0378185799999996E-2</v>
      </c>
      <c r="T483" t="s">
        <v>1097</v>
      </c>
      <c r="U483" t="s">
        <v>1159</v>
      </c>
      <c r="V483" t="s">
        <v>114</v>
      </c>
      <c r="W483" s="82">
        <v>5.2097399999999995E-2</v>
      </c>
      <c r="AG483" t="s">
        <v>7</v>
      </c>
      <c r="AH483">
        <v>4.4999999999999998E-2</v>
      </c>
      <c r="AI483">
        <v>4.6349999999999995E-2</v>
      </c>
    </row>
    <row r="484" spans="1:35" x14ac:dyDescent="0.35">
      <c r="A484" t="s">
        <v>96</v>
      </c>
      <c r="B484" t="s">
        <v>1077</v>
      </c>
      <c r="C484" t="s">
        <v>1078</v>
      </c>
      <c r="D484" t="s">
        <v>24</v>
      </c>
      <c r="E484" t="s">
        <v>127</v>
      </c>
      <c r="F484" t="s">
        <v>128</v>
      </c>
      <c r="G484" t="s">
        <v>1152</v>
      </c>
      <c r="H484">
        <v>60</v>
      </c>
      <c r="I484" t="s">
        <v>526</v>
      </c>
      <c r="J484">
        <v>74</v>
      </c>
      <c r="K484" t="s">
        <v>526</v>
      </c>
      <c r="L484" t="s">
        <v>1099</v>
      </c>
      <c r="M484" t="s">
        <v>7</v>
      </c>
      <c r="N484" t="s">
        <v>47</v>
      </c>
      <c r="O484" t="s">
        <v>108</v>
      </c>
      <c r="P484" s="82">
        <f t="shared" si="9"/>
        <v>0.20711031939999999</v>
      </c>
      <c r="T484" t="s">
        <v>1100</v>
      </c>
      <c r="U484" t="s">
        <v>1160</v>
      </c>
      <c r="V484" t="s">
        <v>508</v>
      </c>
      <c r="W484" s="82">
        <v>0.21417819999999999</v>
      </c>
      <c r="AG484" t="s">
        <v>7</v>
      </c>
      <c r="AH484">
        <v>0.185</v>
      </c>
      <c r="AI484">
        <v>0.19055</v>
      </c>
    </row>
    <row r="485" spans="1:35" x14ac:dyDescent="0.35">
      <c r="A485" t="s">
        <v>96</v>
      </c>
      <c r="B485" t="s">
        <v>1077</v>
      </c>
      <c r="C485" t="s">
        <v>1078</v>
      </c>
      <c r="D485" t="s">
        <v>24</v>
      </c>
      <c r="E485" t="s">
        <v>127</v>
      </c>
      <c r="F485" t="s">
        <v>128</v>
      </c>
      <c r="G485" t="s">
        <v>1152</v>
      </c>
      <c r="H485">
        <v>60</v>
      </c>
      <c r="I485" t="s">
        <v>526</v>
      </c>
      <c r="J485">
        <v>74</v>
      </c>
      <c r="K485" t="s">
        <v>526</v>
      </c>
      <c r="L485" t="s">
        <v>1102</v>
      </c>
      <c r="M485" t="s">
        <v>7</v>
      </c>
      <c r="N485" t="s">
        <v>48</v>
      </c>
      <c r="O485" t="s">
        <v>108</v>
      </c>
      <c r="P485" s="82">
        <f t="shared" si="9"/>
        <v>0.10075637159999999</v>
      </c>
      <c r="T485" t="s">
        <v>1103</v>
      </c>
      <c r="U485" t="s">
        <v>1161</v>
      </c>
      <c r="V485" t="s">
        <v>252</v>
      </c>
      <c r="W485" s="82">
        <v>0.10419479999999999</v>
      </c>
      <c r="AG485" t="s">
        <v>7</v>
      </c>
      <c r="AH485">
        <v>0.09</v>
      </c>
      <c r="AI485">
        <v>9.2699999999999991E-2</v>
      </c>
    </row>
    <row r="486" spans="1:35" x14ac:dyDescent="0.35">
      <c r="A486" t="s">
        <v>96</v>
      </c>
      <c r="B486" t="s">
        <v>1077</v>
      </c>
      <c r="C486" t="s">
        <v>1078</v>
      </c>
      <c r="D486" t="s">
        <v>24</v>
      </c>
      <c r="E486" t="s">
        <v>127</v>
      </c>
      <c r="F486" t="s">
        <v>128</v>
      </c>
      <c r="G486" t="s">
        <v>1152</v>
      </c>
      <c r="H486">
        <v>60</v>
      </c>
      <c r="I486" t="s">
        <v>526</v>
      </c>
      <c r="J486">
        <v>74</v>
      </c>
      <c r="K486" t="s">
        <v>526</v>
      </c>
      <c r="L486" t="s">
        <v>1105</v>
      </c>
      <c r="M486" t="s">
        <v>7</v>
      </c>
      <c r="N486" t="s">
        <v>49</v>
      </c>
      <c r="O486" t="s">
        <v>108</v>
      </c>
      <c r="P486" s="82">
        <f t="shared" si="9"/>
        <v>0.41422063879999999</v>
      </c>
      <c r="T486" t="s">
        <v>1106</v>
      </c>
      <c r="U486" t="s">
        <v>1162</v>
      </c>
      <c r="V486" t="s">
        <v>676</v>
      </c>
      <c r="W486" s="82">
        <v>0.42835639999999997</v>
      </c>
      <c r="AG486" t="s">
        <v>7</v>
      </c>
      <c r="AH486">
        <v>0.37</v>
      </c>
      <c r="AI486">
        <v>0.38109999999999999</v>
      </c>
    </row>
    <row r="487" spans="1:35" x14ac:dyDescent="0.35">
      <c r="A487" t="s">
        <v>96</v>
      </c>
      <c r="B487" t="s">
        <v>1077</v>
      </c>
      <c r="C487" t="s">
        <v>1078</v>
      </c>
      <c r="D487" t="s">
        <v>24</v>
      </c>
      <c r="E487" t="s">
        <v>127</v>
      </c>
      <c r="F487" t="s">
        <v>128</v>
      </c>
      <c r="G487" t="s">
        <v>1152</v>
      </c>
      <c r="H487">
        <v>60</v>
      </c>
      <c r="I487" t="s">
        <v>526</v>
      </c>
      <c r="J487">
        <v>74</v>
      </c>
      <c r="K487" t="s">
        <v>526</v>
      </c>
      <c r="L487" t="s">
        <v>1108</v>
      </c>
      <c r="M487" t="s">
        <v>9</v>
      </c>
      <c r="N487" t="s">
        <v>5</v>
      </c>
      <c r="O487" t="s">
        <v>108</v>
      </c>
      <c r="P487" s="82">
        <f t="shared" si="9"/>
        <v>5.5975762000000005E-2</v>
      </c>
      <c r="T487" t="s">
        <v>1109</v>
      </c>
      <c r="U487" t="s">
        <v>1163</v>
      </c>
      <c r="V487" t="s">
        <v>117</v>
      </c>
      <c r="W487" s="82">
        <v>5.7886000000000007E-2</v>
      </c>
      <c r="AG487" t="s">
        <v>9</v>
      </c>
      <c r="AH487">
        <v>0.05</v>
      </c>
      <c r="AI487">
        <v>5.1500000000000004E-2</v>
      </c>
    </row>
    <row r="488" spans="1:35" x14ac:dyDescent="0.35">
      <c r="A488" t="s">
        <v>96</v>
      </c>
      <c r="B488" t="s">
        <v>1077</v>
      </c>
      <c r="C488" t="s">
        <v>1078</v>
      </c>
      <c r="D488" t="s">
        <v>24</v>
      </c>
      <c r="E488" t="s">
        <v>127</v>
      </c>
      <c r="F488" t="s">
        <v>128</v>
      </c>
      <c r="G488" t="s">
        <v>1152</v>
      </c>
      <c r="H488">
        <v>60</v>
      </c>
      <c r="I488" t="s">
        <v>526</v>
      </c>
      <c r="J488">
        <v>74</v>
      </c>
      <c r="K488" t="s">
        <v>526</v>
      </c>
      <c r="L488" t="s">
        <v>1111</v>
      </c>
      <c r="M488" t="s">
        <v>9</v>
      </c>
      <c r="N488" t="s">
        <v>47</v>
      </c>
      <c r="O488" t="s">
        <v>108</v>
      </c>
      <c r="P488" s="82">
        <f t="shared" si="9"/>
        <v>0.21270789560000003</v>
      </c>
      <c r="T488" t="s">
        <v>1112</v>
      </c>
      <c r="U488" t="s">
        <v>1164</v>
      </c>
      <c r="V488" t="s">
        <v>515</v>
      </c>
      <c r="W488" s="82">
        <v>0.21996680000000002</v>
      </c>
      <c r="AG488" t="s">
        <v>9</v>
      </c>
      <c r="AH488">
        <v>0.19</v>
      </c>
      <c r="AI488">
        <v>0.19570000000000001</v>
      </c>
    </row>
    <row r="489" spans="1:35" x14ac:dyDescent="0.35">
      <c r="A489" t="s">
        <v>96</v>
      </c>
      <c r="B489" t="s">
        <v>1077</v>
      </c>
      <c r="C489" t="s">
        <v>1078</v>
      </c>
      <c r="D489" t="s">
        <v>24</v>
      </c>
      <c r="E489" t="s">
        <v>127</v>
      </c>
      <c r="F489" t="s">
        <v>128</v>
      </c>
      <c r="G489" t="s">
        <v>1152</v>
      </c>
      <c r="H489">
        <v>60</v>
      </c>
      <c r="I489" t="s">
        <v>526</v>
      </c>
      <c r="J489">
        <v>74</v>
      </c>
      <c r="K489" t="s">
        <v>526</v>
      </c>
      <c r="L489" t="s">
        <v>1114</v>
      </c>
      <c r="M489" t="s">
        <v>9</v>
      </c>
      <c r="N489" t="s">
        <v>48</v>
      </c>
      <c r="O489" t="s">
        <v>108</v>
      </c>
      <c r="P489" s="82">
        <f t="shared" si="9"/>
        <v>0.11195152400000001</v>
      </c>
      <c r="T489" t="s">
        <v>1115</v>
      </c>
      <c r="U489" t="s">
        <v>1165</v>
      </c>
      <c r="V489" t="s">
        <v>259</v>
      </c>
      <c r="W489" s="82">
        <v>0.11577200000000001</v>
      </c>
      <c r="AG489" t="s">
        <v>9</v>
      </c>
      <c r="AH489">
        <v>0.1</v>
      </c>
      <c r="AI489">
        <v>0.10300000000000001</v>
      </c>
    </row>
    <row r="490" spans="1:35" x14ac:dyDescent="0.35">
      <c r="A490" t="s">
        <v>96</v>
      </c>
      <c r="B490" t="s">
        <v>1077</v>
      </c>
      <c r="C490" t="s">
        <v>1078</v>
      </c>
      <c r="D490" t="s">
        <v>24</v>
      </c>
      <c r="E490" t="s">
        <v>127</v>
      </c>
      <c r="F490" t="s">
        <v>128</v>
      </c>
      <c r="G490" t="s">
        <v>1152</v>
      </c>
      <c r="H490">
        <v>60</v>
      </c>
      <c r="I490" t="s">
        <v>526</v>
      </c>
      <c r="J490">
        <v>74</v>
      </c>
      <c r="K490" t="s">
        <v>526</v>
      </c>
      <c r="L490" t="s">
        <v>1117</v>
      </c>
      <c r="M490" t="s">
        <v>9</v>
      </c>
      <c r="N490" t="s">
        <v>49</v>
      </c>
      <c r="O490" t="s">
        <v>108</v>
      </c>
      <c r="P490" s="82">
        <f t="shared" si="9"/>
        <v>0.53736731520000003</v>
      </c>
      <c r="T490" t="s">
        <v>1118</v>
      </c>
      <c r="U490" t="s">
        <v>1166</v>
      </c>
      <c r="V490" t="s">
        <v>689</v>
      </c>
      <c r="W490" s="82">
        <v>0.55570560000000002</v>
      </c>
      <c r="AG490" t="s">
        <v>9</v>
      </c>
      <c r="AH490">
        <v>0.48</v>
      </c>
      <c r="AI490">
        <v>0.49440000000000001</v>
      </c>
    </row>
    <row r="491" spans="1:35" x14ac:dyDescent="0.35">
      <c r="A491" t="s">
        <v>96</v>
      </c>
      <c r="B491" t="s">
        <v>1077</v>
      </c>
      <c r="C491" t="s">
        <v>1078</v>
      </c>
      <c r="D491" t="s">
        <v>24</v>
      </c>
      <c r="E491" t="s">
        <v>127</v>
      </c>
      <c r="F491" t="s">
        <v>128</v>
      </c>
      <c r="G491" t="s">
        <v>1152</v>
      </c>
      <c r="H491">
        <v>60</v>
      </c>
      <c r="I491" t="s">
        <v>526</v>
      </c>
      <c r="J491">
        <v>74</v>
      </c>
      <c r="K491" t="s">
        <v>526</v>
      </c>
      <c r="L491" t="s">
        <v>1120</v>
      </c>
      <c r="M491" t="s">
        <v>170</v>
      </c>
      <c r="N491" t="s">
        <v>55</v>
      </c>
      <c r="O491" t="s">
        <v>171</v>
      </c>
      <c r="P491" s="82">
        <f t="shared" si="9"/>
        <v>0</v>
      </c>
      <c r="Q491" t="s">
        <v>293</v>
      </c>
      <c r="R491">
        <v>43233410</v>
      </c>
      <c r="T491" t="s">
        <v>1121</v>
      </c>
      <c r="U491" t="s">
        <v>1167</v>
      </c>
      <c r="V491" t="s">
        <v>175</v>
      </c>
      <c r="W491" s="82">
        <v>0</v>
      </c>
      <c r="AG491" t="s">
        <v>170</v>
      </c>
      <c r="AH491">
        <v>0</v>
      </c>
      <c r="AI491">
        <v>0</v>
      </c>
    </row>
    <row r="492" spans="1:35" x14ac:dyDescent="0.35">
      <c r="A492" t="s">
        <v>96</v>
      </c>
      <c r="B492" t="s">
        <v>1077</v>
      </c>
      <c r="C492" t="s">
        <v>1078</v>
      </c>
      <c r="D492" t="s">
        <v>24</v>
      </c>
      <c r="E492" t="s">
        <v>127</v>
      </c>
      <c r="F492" t="s">
        <v>128</v>
      </c>
      <c r="G492" t="s">
        <v>1152</v>
      </c>
      <c r="H492">
        <v>60</v>
      </c>
      <c r="I492" t="s">
        <v>526</v>
      </c>
      <c r="J492">
        <v>74</v>
      </c>
      <c r="K492" t="s">
        <v>526</v>
      </c>
      <c r="L492" t="s">
        <v>1123</v>
      </c>
      <c r="M492" t="s">
        <v>170</v>
      </c>
      <c r="N492" t="s">
        <v>57</v>
      </c>
      <c r="O492" t="s">
        <v>171</v>
      </c>
      <c r="P492" s="82">
        <f t="shared" si="9"/>
        <v>0</v>
      </c>
      <c r="Q492" t="s">
        <v>293</v>
      </c>
      <c r="R492">
        <v>43233410</v>
      </c>
      <c r="T492" t="s">
        <v>1124</v>
      </c>
      <c r="U492" t="s">
        <v>1168</v>
      </c>
      <c r="V492" t="s">
        <v>180</v>
      </c>
      <c r="W492" s="82">
        <v>0</v>
      </c>
      <c r="AG492" t="s">
        <v>170</v>
      </c>
      <c r="AH492">
        <v>0</v>
      </c>
      <c r="AI492">
        <v>0</v>
      </c>
    </row>
    <row r="493" spans="1:35" x14ac:dyDescent="0.35">
      <c r="A493" t="s">
        <v>96</v>
      </c>
      <c r="B493" t="s">
        <v>1077</v>
      </c>
      <c r="C493" t="s">
        <v>1078</v>
      </c>
      <c r="D493" t="s">
        <v>24</v>
      </c>
      <c r="E493" t="s">
        <v>127</v>
      </c>
      <c r="F493" t="s">
        <v>128</v>
      </c>
      <c r="G493" t="s">
        <v>1152</v>
      </c>
      <c r="H493">
        <v>60</v>
      </c>
      <c r="I493" t="s">
        <v>526</v>
      </c>
      <c r="J493">
        <v>74</v>
      </c>
      <c r="K493" t="s">
        <v>526</v>
      </c>
      <c r="L493" t="s">
        <v>1126</v>
      </c>
      <c r="M493" t="s">
        <v>170</v>
      </c>
      <c r="N493" t="s">
        <v>59</v>
      </c>
      <c r="O493" t="s">
        <v>171</v>
      </c>
      <c r="P493" s="82">
        <f t="shared" si="9"/>
        <v>0</v>
      </c>
      <c r="Q493" t="s">
        <v>293</v>
      </c>
      <c r="R493">
        <v>43233410</v>
      </c>
      <c r="T493" t="s">
        <v>1127</v>
      </c>
      <c r="U493" t="s">
        <v>1169</v>
      </c>
      <c r="V493" t="s">
        <v>185</v>
      </c>
      <c r="W493" s="82">
        <v>0</v>
      </c>
      <c r="AG493" t="s">
        <v>170</v>
      </c>
      <c r="AH493">
        <v>0</v>
      </c>
      <c r="AI493">
        <v>0</v>
      </c>
    </row>
    <row r="494" spans="1:35" x14ac:dyDescent="0.35">
      <c r="A494" t="s">
        <v>96</v>
      </c>
      <c r="B494" t="s">
        <v>1077</v>
      </c>
      <c r="C494" t="s">
        <v>1078</v>
      </c>
      <c r="D494" t="s">
        <v>24</v>
      </c>
      <c r="E494" t="s">
        <v>127</v>
      </c>
      <c r="F494" t="s">
        <v>128</v>
      </c>
      <c r="G494" t="s">
        <v>1152</v>
      </c>
      <c r="H494">
        <v>60</v>
      </c>
      <c r="I494" t="s">
        <v>526</v>
      </c>
      <c r="J494">
        <v>74</v>
      </c>
      <c r="K494" t="s">
        <v>526</v>
      </c>
      <c r="L494" t="s">
        <v>1129</v>
      </c>
      <c r="M494" s="81" t="s">
        <v>118</v>
      </c>
      <c r="N494" t="s">
        <v>270</v>
      </c>
      <c r="O494" t="s">
        <v>103</v>
      </c>
      <c r="P494" s="82">
        <f t="shared" si="9"/>
        <v>16713.243017960001</v>
      </c>
      <c r="Q494" t="s">
        <v>337</v>
      </c>
      <c r="R494">
        <v>44103116</v>
      </c>
      <c r="T494" t="s">
        <v>1130</v>
      </c>
      <c r="U494" t="s">
        <v>1170</v>
      </c>
      <c r="V494" t="s">
        <v>274</v>
      </c>
      <c r="W494" s="82">
        <v>17283.601880000002</v>
      </c>
      <c r="AG494" s="81" t="s">
        <v>118</v>
      </c>
      <c r="AH494">
        <v>14929</v>
      </c>
      <c r="AI494">
        <v>15376.87</v>
      </c>
    </row>
    <row r="495" spans="1:35" x14ac:dyDescent="0.35">
      <c r="A495" t="s">
        <v>96</v>
      </c>
      <c r="B495" t="s">
        <v>1077</v>
      </c>
      <c r="C495" t="s">
        <v>1078</v>
      </c>
      <c r="D495" t="s">
        <v>24</v>
      </c>
      <c r="E495" t="s">
        <v>127</v>
      </c>
      <c r="F495" t="s">
        <v>128</v>
      </c>
      <c r="G495" t="s">
        <v>1152</v>
      </c>
      <c r="H495">
        <v>60</v>
      </c>
      <c r="I495" t="s">
        <v>526</v>
      </c>
      <c r="J495">
        <v>74</v>
      </c>
      <c r="K495" t="s">
        <v>526</v>
      </c>
      <c r="L495" t="s">
        <v>1132</v>
      </c>
      <c r="M495" s="81" t="s">
        <v>118</v>
      </c>
      <c r="N495" t="s">
        <v>706</v>
      </c>
      <c r="O495" t="s">
        <v>103</v>
      </c>
      <c r="P495" s="82">
        <f t="shared" si="9"/>
        <v>2452.85789084</v>
      </c>
      <c r="Q495" t="s">
        <v>341</v>
      </c>
      <c r="R495">
        <v>44103116</v>
      </c>
      <c r="T495" t="s">
        <v>1133</v>
      </c>
      <c r="U495" t="s">
        <v>1171</v>
      </c>
      <c r="V495" t="s">
        <v>710</v>
      </c>
      <c r="W495" s="82">
        <v>2536.5645199999999</v>
      </c>
      <c r="AG495" s="81" t="s">
        <v>118</v>
      </c>
      <c r="AH495">
        <v>2191</v>
      </c>
      <c r="AI495">
        <v>2256.73</v>
      </c>
    </row>
    <row r="496" spans="1:35" x14ac:dyDescent="0.35">
      <c r="A496" t="s">
        <v>96</v>
      </c>
      <c r="B496" t="s">
        <v>1077</v>
      </c>
      <c r="C496" t="s">
        <v>1078</v>
      </c>
      <c r="D496" t="s">
        <v>24</v>
      </c>
      <c r="E496" t="s">
        <v>127</v>
      </c>
      <c r="F496" t="s">
        <v>128</v>
      </c>
      <c r="G496" t="s">
        <v>1152</v>
      </c>
      <c r="H496">
        <v>60</v>
      </c>
      <c r="I496" t="s">
        <v>526</v>
      </c>
      <c r="J496">
        <v>74</v>
      </c>
      <c r="K496" t="s">
        <v>526</v>
      </c>
      <c r="L496" t="s">
        <v>1135</v>
      </c>
      <c r="M496" s="81" t="s">
        <v>118</v>
      </c>
      <c r="N496" t="s">
        <v>292</v>
      </c>
      <c r="O496" t="s">
        <v>103</v>
      </c>
      <c r="P496" s="82">
        <f t="shared" si="9"/>
        <v>0</v>
      </c>
      <c r="Q496" t="s">
        <v>293</v>
      </c>
      <c r="R496" t="s">
        <v>339</v>
      </c>
      <c r="T496" t="s">
        <v>1136</v>
      </c>
      <c r="U496" t="s">
        <v>1172</v>
      </c>
      <c r="V496" t="s">
        <v>296</v>
      </c>
      <c r="W496" s="82">
        <v>0</v>
      </c>
      <c r="AG496" s="81" t="s">
        <v>118</v>
      </c>
      <c r="AH496">
        <v>0</v>
      </c>
      <c r="AI496">
        <v>0</v>
      </c>
    </row>
    <row r="497" spans="1:35" x14ac:dyDescent="0.35">
      <c r="A497" t="s">
        <v>96</v>
      </c>
      <c r="B497" t="s">
        <v>1077</v>
      </c>
      <c r="C497" t="s">
        <v>1078</v>
      </c>
      <c r="D497" t="s">
        <v>24</v>
      </c>
      <c r="E497" t="s">
        <v>127</v>
      </c>
      <c r="F497" t="s">
        <v>128</v>
      </c>
      <c r="G497" t="s">
        <v>1152</v>
      </c>
      <c r="H497">
        <v>60</v>
      </c>
      <c r="I497" t="s">
        <v>526</v>
      </c>
      <c r="J497">
        <v>74</v>
      </c>
      <c r="K497" t="s">
        <v>526</v>
      </c>
      <c r="L497" t="s">
        <v>1138</v>
      </c>
      <c r="M497" s="81" t="s">
        <v>118</v>
      </c>
      <c r="N497" t="s">
        <v>298</v>
      </c>
      <c r="O497" t="s">
        <v>103</v>
      </c>
      <c r="P497" s="82">
        <f t="shared" si="9"/>
        <v>0</v>
      </c>
      <c r="Q497" t="s">
        <v>293</v>
      </c>
      <c r="R497">
        <v>44103116</v>
      </c>
      <c r="T497" t="s">
        <v>1139</v>
      </c>
      <c r="U497" t="s">
        <v>1173</v>
      </c>
      <c r="V497" t="s">
        <v>302</v>
      </c>
      <c r="W497" s="82">
        <v>0</v>
      </c>
      <c r="AG497" s="81" t="s">
        <v>118</v>
      </c>
      <c r="AH497">
        <v>0</v>
      </c>
      <c r="AI497">
        <v>0</v>
      </c>
    </row>
    <row r="498" spans="1:35" x14ac:dyDescent="0.35">
      <c r="A498" t="s">
        <v>96</v>
      </c>
      <c r="B498" t="s">
        <v>1077</v>
      </c>
      <c r="C498" t="s">
        <v>1078</v>
      </c>
      <c r="D498" t="s">
        <v>24</v>
      </c>
      <c r="E498" t="s">
        <v>127</v>
      </c>
      <c r="F498" t="s">
        <v>128</v>
      </c>
      <c r="G498" t="s">
        <v>1152</v>
      </c>
      <c r="H498">
        <v>60</v>
      </c>
      <c r="I498" t="s">
        <v>526</v>
      </c>
      <c r="J498">
        <v>74</v>
      </c>
      <c r="K498" t="s">
        <v>526</v>
      </c>
      <c r="L498" t="s">
        <v>1141</v>
      </c>
      <c r="M498" s="81" t="s">
        <v>118</v>
      </c>
      <c r="N498" t="s">
        <v>876</v>
      </c>
      <c r="O498" t="s">
        <v>103</v>
      </c>
      <c r="P498" s="82">
        <f t="shared" si="9"/>
        <v>8713.1871129200008</v>
      </c>
      <c r="Q498" t="s">
        <v>349</v>
      </c>
      <c r="R498">
        <v>44103116</v>
      </c>
      <c r="T498" t="s">
        <v>1142</v>
      </c>
      <c r="U498" t="s">
        <v>1174</v>
      </c>
      <c r="V498" t="s">
        <v>880</v>
      </c>
      <c r="W498" s="82">
        <v>9010.5347600000005</v>
      </c>
      <c r="AG498" s="81" t="s">
        <v>118</v>
      </c>
      <c r="AH498">
        <v>7783</v>
      </c>
      <c r="AI498">
        <v>8016.49</v>
      </c>
    </row>
    <row r="499" spans="1:35" x14ac:dyDescent="0.35">
      <c r="A499" t="s">
        <v>96</v>
      </c>
      <c r="B499" t="s">
        <v>1077</v>
      </c>
      <c r="C499" t="s">
        <v>1078</v>
      </c>
      <c r="D499" t="s">
        <v>24</v>
      </c>
      <c r="E499" t="s">
        <v>127</v>
      </c>
      <c r="F499" t="s">
        <v>128</v>
      </c>
      <c r="G499" t="s">
        <v>1152</v>
      </c>
      <c r="H499">
        <v>60</v>
      </c>
      <c r="I499" t="s">
        <v>526</v>
      </c>
      <c r="J499">
        <v>74</v>
      </c>
      <c r="K499" t="s">
        <v>526</v>
      </c>
      <c r="L499" t="s">
        <v>1144</v>
      </c>
      <c r="M499" s="81" t="s">
        <v>118</v>
      </c>
      <c r="N499" t="s">
        <v>732</v>
      </c>
      <c r="O499" t="s">
        <v>103</v>
      </c>
      <c r="P499" s="82">
        <f t="shared" si="9"/>
        <v>5064.6869457599996</v>
      </c>
      <c r="Q499" t="s">
        <v>917</v>
      </c>
      <c r="R499">
        <v>44103103</v>
      </c>
      <c r="T499" t="s">
        <v>1146</v>
      </c>
      <c r="U499" t="s">
        <v>1175</v>
      </c>
      <c r="V499" t="s">
        <v>736</v>
      </c>
      <c r="W499" s="82">
        <v>5237.5252799999998</v>
      </c>
      <c r="AG499" s="81" t="s">
        <v>118</v>
      </c>
      <c r="AH499">
        <v>4524</v>
      </c>
      <c r="AI499">
        <v>4659.72</v>
      </c>
    </row>
    <row r="500" spans="1:35" x14ac:dyDescent="0.35">
      <c r="A500" t="s">
        <v>96</v>
      </c>
      <c r="B500" t="s">
        <v>1077</v>
      </c>
      <c r="C500" t="s">
        <v>1078</v>
      </c>
      <c r="D500" t="s">
        <v>24</v>
      </c>
      <c r="E500" t="s">
        <v>127</v>
      </c>
      <c r="F500" t="s">
        <v>128</v>
      </c>
      <c r="G500" t="s">
        <v>1152</v>
      </c>
      <c r="H500">
        <v>60</v>
      </c>
      <c r="I500" t="s">
        <v>526</v>
      </c>
      <c r="J500">
        <v>74</v>
      </c>
      <c r="K500" t="s">
        <v>526</v>
      </c>
      <c r="L500" t="s">
        <v>1148</v>
      </c>
      <c r="M500" s="81" t="s">
        <v>118</v>
      </c>
      <c r="N500" t="s">
        <v>320</v>
      </c>
      <c r="O500" t="s">
        <v>171</v>
      </c>
      <c r="P500" s="82">
        <f t="shared" si="9"/>
        <v>671.70914400000004</v>
      </c>
      <c r="Q500" t="s">
        <v>353</v>
      </c>
      <c r="R500">
        <v>43201404</v>
      </c>
      <c r="T500" t="s">
        <v>1150</v>
      </c>
      <c r="U500" t="s">
        <v>1176</v>
      </c>
      <c r="V500" t="s">
        <v>324</v>
      </c>
      <c r="W500" s="82">
        <v>694.63200000000006</v>
      </c>
      <c r="AG500" s="81" t="s">
        <v>118</v>
      </c>
      <c r="AH500">
        <v>600</v>
      </c>
      <c r="AI500">
        <v>618</v>
      </c>
    </row>
    <row r="501" spans="1:35" x14ac:dyDescent="0.35">
      <c r="A501" t="s">
        <v>96</v>
      </c>
      <c r="B501" t="s">
        <v>1077</v>
      </c>
      <c r="C501" t="s">
        <v>1078</v>
      </c>
      <c r="D501" t="s">
        <v>25</v>
      </c>
      <c r="E501" t="s">
        <v>140</v>
      </c>
      <c r="F501" t="s">
        <v>215</v>
      </c>
      <c r="G501" t="s">
        <v>1177</v>
      </c>
      <c r="H501">
        <v>55</v>
      </c>
      <c r="I501">
        <v>76</v>
      </c>
      <c r="J501">
        <v>65.2</v>
      </c>
      <c r="K501">
        <v>76</v>
      </c>
      <c r="L501" t="s">
        <v>1079</v>
      </c>
      <c r="M501" s="81" t="s">
        <v>1080</v>
      </c>
      <c r="O501" t="s">
        <v>103</v>
      </c>
      <c r="P501" s="82">
        <f t="shared" si="9"/>
        <v>32465.941959999996</v>
      </c>
      <c r="Q501" t="s">
        <v>1178</v>
      </c>
      <c r="R501">
        <v>44101503</v>
      </c>
      <c r="T501" t="s">
        <v>1081</v>
      </c>
      <c r="U501" t="s">
        <v>1179</v>
      </c>
      <c r="V501" t="s">
        <v>1083</v>
      </c>
      <c r="W501" s="82">
        <v>33573.879999999997</v>
      </c>
      <c r="AG501" s="81" t="s">
        <v>1080</v>
      </c>
      <c r="AH501">
        <v>29000</v>
      </c>
      <c r="AI501">
        <v>29870</v>
      </c>
    </row>
    <row r="502" spans="1:35" x14ac:dyDescent="0.35">
      <c r="A502" t="s">
        <v>96</v>
      </c>
      <c r="B502" t="s">
        <v>1077</v>
      </c>
      <c r="C502" t="s">
        <v>1078</v>
      </c>
      <c r="D502" t="s">
        <v>25</v>
      </c>
      <c r="E502" t="s">
        <v>140</v>
      </c>
      <c r="F502" t="s">
        <v>215</v>
      </c>
      <c r="G502" t="s">
        <v>1177</v>
      </c>
      <c r="H502">
        <v>55</v>
      </c>
      <c r="I502">
        <v>76</v>
      </c>
      <c r="J502">
        <v>65.2</v>
      </c>
      <c r="K502">
        <v>76</v>
      </c>
      <c r="L502" t="s">
        <v>1084</v>
      </c>
      <c r="M502" t="s">
        <v>6</v>
      </c>
      <c r="N502" t="s">
        <v>5</v>
      </c>
      <c r="O502" t="s">
        <v>108</v>
      </c>
      <c r="P502" s="82">
        <f t="shared" si="9"/>
        <v>3.3585457200000002E-2</v>
      </c>
      <c r="T502" t="s">
        <v>1085</v>
      </c>
      <c r="U502" t="s">
        <v>1180</v>
      </c>
      <c r="V502" t="s">
        <v>111</v>
      </c>
      <c r="W502" s="82">
        <v>3.4731600000000001E-2</v>
      </c>
      <c r="AG502" t="s">
        <v>6</v>
      </c>
      <c r="AH502">
        <v>0.03</v>
      </c>
      <c r="AI502">
        <v>3.09E-2</v>
      </c>
    </row>
    <row r="503" spans="1:35" x14ac:dyDescent="0.35">
      <c r="A503" t="s">
        <v>96</v>
      </c>
      <c r="B503" t="s">
        <v>1077</v>
      </c>
      <c r="C503" t="s">
        <v>1078</v>
      </c>
      <c r="D503" t="s">
        <v>25</v>
      </c>
      <c r="E503" t="s">
        <v>140</v>
      </c>
      <c r="F503" t="s">
        <v>215</v>
      </c>
      <c r="G503" t="s">
        <v>1177</v>
      </c>
      <c r="H503">
        <v>55</v>
      </c>
      <c r="I503">
        <v>76</v>
      </c>
      <c r="J503">
        <v>65.2</v>
      </c>
      <c r="K503">
        <v>76</v>
      </c>
      <c r="L503" t="s">
        <v>1087</v>
      </c>
      <c r="M503" t="s">
        <v>6</v>
      </c>
      <c r="N503" t="s">
        <v>47</v>
      </c>
      <c r="O503" t="s">
        <v>108</v>
      </c>
      <c r="P503" s="82">
        <f t="shared" si="9"/>
        <v>0.1455369812</v>
      </c>
      <c r="T503" t="s">
        <v>1088</v>
      </c>
      <c r="U503" t="s">
        <v>1181</v>
      </c>
      <c r="V503" t="s">
        <v>501</v>
      </c>
      <c r="W503" s="82">
        <v>0.15050359999999999</v>
      </c>
      <c r="AG503" t="s">
        <v>6</v>
      </c>
      <c r="AH503">
        <v>0.13</v>
      </c>
      <c r="AI503">
        <v>0.13389999999999999</v>
      </c>
    </row>
    <row r="504" spans="1:35" x14ac:dyDescent="0.35">
      <c r="A504" t="s">
        <v>96</v>
      </c>
      <c r="B504" t="s">
        <v>1077</v>
      </c>
      <c r="C504" t="s">
        <v>1078</v>
      </c>
      <c r="D504" t="s">
        <v>25</v>
      </c>
      <c r="E504" t="s">
        <v>140</v>
      </c>
      <c r="F504" t="s">
        <v>215</v>
      </c>
      <c r="G504" t="s">
        <v>1177</v>
      </c>
      <c r="H504">
        <v>55</v>
      </c>
      <c r="I504">
        <v>76</v>
      </c>
      <c r="J504">
        <v>65.2</v>
      </c>
      <c r="K504">
        <v>76</v>
      </c>
      <c r="L504" t="s">
        <v>1090</v>
      </c>
      <c r="M504" t="s">
        <v>6</v>
      </c>
      <c r="N504" t="s">
        <v>48</v>
      </c>
      <c r="O504" t="s">
        <v>108</v>
      </c>
      <c r="P504" s="82">
        <f t="shared" si="9"/>
        <v>3.3585457200000002E-2</v>
      </c>
      <c r="T504" t="s">
        <v>1091</v>
      </c>
      <c r="U504" t="s">
        <v>1182</v>
      </c>
      <c r="V504" t="s">
        <v>245</v>
      </c>
      <c r="W504" s="82">
        <v>3.4731600000000001E-2</v>
      </c>
      <c r="AG504" t="s">
        <v>6</v>
      </c>
      <c r="AH504">
        <v>0.03</v>
      </c>
      <c r="AI504">
        <v>3.09E-2</v>
      </c>
    </row>
    <row r="505" spans="1:35" x14ac:dyDescent="0.35">
      <c r="A505" t="s">
        <v>96</v>
      </c>
      <c r="B505" t="s">
        <v>1077</v>
      </c>
      <c r="C505" t="s">
        <v>1078</v>
      </c>
      <c r="D505" t="s">
        <v>25</v>
      </c>
      <c r="E505" t="s">
        <v>140</v>
      </c>
      <c r="F505" t="s">
        <v>215</v>
      </c>
      <c r="G505" t="s">
        <v>1177</v>
      </c>
      <c r="H505">
        <v>55</v>
      </c>
      <c r="I505">
        <v>76</v>
      </c>
      <c r="J505">
        <v>65.2</v>
      </c>
      <c r="K505">
        <v>76</v>
      </c>
      <c r="L505" t="s">
        <v>1093</v>
      </c>
      <c r="M505" t="s">
        <v>6</v>
      </c>
      <c r="N505" t="s">
        <v>49</v>
      </c>
      <c r="O505" t="s">
        <v>108</v>
      </c>
      <c r="P505" s="82">
        <f t="shared" si="9"/>
        <v>0.1455369812</v>
      </c>
      <c r="T505" t="s">
        <v>1094</v>
      </c>
      <c r="U505" t="s">
        <v>1183</v>
      </c>
      <c r="V505" t="s">
        <v>663</v>
      </c>
      <c r="W505" s="82">
        <v>0.15050359999999999</v>
      </c>
      <c r="AG505" t="s">
        <v>6</v>
      </c>
      <c r="AH505">
        <v>0.13</v>
      </c>
      <c r="AI505">
        <v>0.13389999999999999</v>
      </c>
    </row>
    <row r="506" spans="1:35" x14ac:dyDescent="0.35">
      <c r="A506" t="s">
        <v>96</v>
      </c>
      <c r="B506" t="s">
        <v>1077</v>
      </c>
      <c r="C506" t="s">
        <v>1078</v>
      </c>
      <c r="D506" t="s">
        <v>25</v>
      </c>
      <c r="E506" t="s">
        <v>140</v>
      </c>
      <c r="F506" t="s">
        <v>215</v>
      </c>
      <c r="G506" t="s">
        <v>1177</v>
      </c>
      <c r="H506">
        <v>55</v>
      </c>
      <c r="I506">
        <v>76</v>
      </c>
      <c r="J506">
        <v>65.2</v>
      </c>
      <c r="K506">
        <v>76</v>
      </c>
      <c r="L506" t="s">
        <v>1096</v>
      </c>
      <c r="M506" t="s">
        <v>7</v>
      </c>
      <c r="N506" t="s">
        <v>5</v>
      </c>
      <c r="O506" t="s">
        <v>108</v>
      </c>
      <c r="P506" s="82">
        <f t="shared" si="9"/>
        <v>3.3585457200000002E-2</v>
      </c>
      <c r="T506" t="s">
        <v>1097</v>
      </c>
      <c r="U506" t="s">
        <v>1184</v>
      </c>
      <c r="V506" t="s">
        <v>114</v>
      </c>
      <c r="W506" s="82">
        <v>3.4731600000000001E-2</v>
      </c>
      <c r="AG506" t="s">
        <v>7</v>
      </c>
      <c r="AH506">
        <v>0.03</v>
      </c>
      <c r="AI506">
        <v>3.09E-2</v>
      </c>
    </row>
    <row r="507" spans="1:35" x14ac:dyDescent="0.35">
      <c r="A507" t="s">
        <v>96</v>
      </c>
      <c r="B507" t="s">
        <v>1077</v>
      </c>
      <c r="C507" t="s">
        <v>1078</v>
      </c>
      <c r="D507" t="s">
        <v>25</v>
      </c>
      <c r="E507" t="s">
        <v>140</v>
      </c>
      <c r="F507" t="s">
        <v>215</v>
      </c>
      <c r="G507" t="s">
        <v>1177</v>
      </c>
      <c r="H507">
        <v>55</v>
      </c>
      <c r="I507">
        <v>76</v>
      </c>
      <c r="J507">
        <v>65.2</v>
      </c>
      <c r="K507">
        <v>76</v>
      </c>
      <c r="L507" t="s">
        <v>1099</v>
      </c>
      <c r="M507" t="s">
        <v>7</v>
      </c>
      <c r="N507" t="s">
        <v>47</v>
      </c>
      <c r="O507" t="s">
        <v>108</v>
      </c>
      <c r="P507" s="82">
        <f t="shared" si="9"/>
        <v>0.1455369812</v>
      </c>
      <c r="T507" t="s">
        <v>1100</v>
      </c>
      <c r="U507" t="s">
        <v>1185</v>
      </c>
      <c r="V507" t="s">
        <v>508</v>
      </c>
      <c r="W507" s="82">
        <v>0.15050359999999999</v>
      </c>
      <c r="AG507" t="s">
        <v>7</v>
      </c>
      <c r="AH507">
        <v>0.13</v>
      </c>
      <c r="AI507">
        <v>0.13389999999999999</v>
      </c>
    </row>
    <row r="508" spans="1:35" x14ac:dyDescent="0.35">
      <c r="A508" t="s">
        <v>96</v>
      </c>
      <c r="B508" t="s">
        <v>1077</v>
      </c>
      <c r="C508" t="s">
        <v>1078</v>
      </c>
      <c r="D508" t="s">
        <v>25</v>
      </c>
      <c r="E508" t="s">
        <v>140</v>
      </c>
      <c r="F508" t="s">
        <v>215</v>
      </c>
      <c r="G508" t="s">
        <v>1177</v>
      </c>
      <c r="H508">
        <v>55</v>
      </c>
      <c r="I508">
        <v>76</v>
      </c>
      <c r="J508">
        <v>65.2</v>
      </c>
      <c r="K508">
        <v>76</v>
      </c>
      <c r="L508" t="s">
        <v>1102</v>
      </c>
      <c r="M508" t="s">
        <v>7</v>
      </c>
      <c r="N508" t="s">
        <v>48</v>
      </c>
      <c r="O508" t="s">
        <v>108</v>
      </c>
      <c r="P508" s="82">
        <f t="shared" si="9"/>
        <v>3.3585457200000002E-2</v>
      </c>
      <c r="T508" t="s">
        <v>1103</v>
      </c>
      <c r="U508" t="s">
        <v>1186</v>
      </c>
      <c r="V508" t="s">
        <v>252</v>
      </c>
      <c r="W508" s="82">
        <v>3.4731600000000001E-2</v>
      </c>
      <c r="AG508" t="s">
        <v>7</v>
      </c>
      <c r="AH508">
        <v>0.03</v>
      </c>
      <c r="AI508">
        <v>3.09E-2</v>
      </c>
    </row>
    <row r="509" spans="1:35" x14ac:dyDescent="0.35">
      <c r="A509" t="s">
        <v>96</v>
      </c>
      <c r="B509" t="s">
        <v>1077</v>
      </c>
      <c r="C509" t="s">
        <v>1078</v>
      </c>
      <c r="D509" t="s">
        <v>25</v>
      </c>
      <c r="E509" t="s">
        <v>140</v>
      </c>
      <c r="F509" t="s">
        <v>215</v>
      </c>
      <c r="G509" t="s">
        <v>1177</v>
      </c>
      <c r="H509">
        <v>55</v>
      </c>
      <c r="I509">
        <v>76</v>
      </c>
      <c r="J509">
        <v>65.2</v>
      </c>
      <c r="K509">
        <v>76</v>
      </c>
      <c r="L509" t="s">
        <v>1105</v>
      </c>
      <c r="M509" t="s">
        <v>7</v>
      </c>
      <c r="N509" t="s">
        <v>49</v>
      </c>
      <c r="O509" t="s">
        <v>108</v>
      </c>
      <c r="P509" s="82">
        <f t="shared" si="9"/>
        <v>0.1455369812</v>
      </c>
      <c r="T509" t="s">
        <v>1106</v>
      </c>
      <c r="U509" t="s">
        <v>1187</v>
      </c>
      <c r="V509" t="s">
        <v>676</v>
      </c>
      <c r="W509" s="82">
        <v>0.15050359999999999</v>
      </c>
      <c r="AG509" t="s">
        <v>7</v>
      </c>
      <c r="AH509">
        <v>0.13</v>
      </c>
      <c r="AI509">
        <v>0.13389999999999999</v>
      </c>
    </row>
    <row r="510" spans="1:35" x14ac:dyDescent="0.35">
      <c r="A510" t="s">
        <v>96</v>
      </c>
      <c r="B510" t="s">
        <v>1077</v>
      </c>
      <c r="C510" t="s">
        <v>1078</v>
      </c>
      <c r="D510" t="s">
        <v>25</v>
      </c>
      <c r="E510" t="s">
        <v>140</v>
      </c>
      <c r="F510" t="s">
        <v>215</v>
      </c>
      <c r="G510" t="s">
        <v>1177</v>
      </c>
      <c r="H510">
        <v>55</v>
      </c>
      <c r="I510">
        <v>76</v>
      </c>
      <c r="J510">
        <v>65.2</v>
      </c>
      <c r="K510">
        <v>76</v>
      </c>
      <c r="L510" t="s">
        <v>1108</v>
      </c>
      <c r="M510" t="s">
        <v>9</v>
      </c>
      <c r="N510" t="s">
        <v>5</v>
      </c>
      <c r="O510" t="s">
        <v>108</v>
      </c>
      <c r="P510" s="82">
        <f t="shared" si="9"/>
        <v>3.3585457200000002E-2</v>
      </c>
      <c r="T510" t="s">
        <v>1109</v>
      </c>
      <c r="U510" t="s">
        <v>1188</v>
      </c>
      <c r="V510" t="s">
        <v>117</v>
      </c>
      <c r="W510" s="82">
        <v>3.4731600000000001E-2</v>
      </c>
      <c r="AG510" t="s">
        <v>9</v>
      </c>
      <c r="AH510">
        <v>0.03</v>
      </c>
      <c r="AI510">
        <v>3.09E-2</v>
      </c>
    </row>
    <row r="511" spans="1:35" x14ac:dyDescent="0.35">
      <c r="A511" t="s">
        <v>96</v>
      </c>
      <c r="B511" t="s">
        <v>1077</v>
      </c>
      <c r="C511" t="s">
        <v>1078</v>
      </c>
      <c r="D511" t="s">
        <v>25</v>
      </c>
      <c r="E511" t="s">
        <v>140</v>
      </c>
      <c r="F511" t="s">
        <v>215</v>
      </c>
      <c r="G511" t="s">
        <v>1177</v>
      </c>
      <c r="H511">
        <v>55</v>
      </c>
      <c r="I511">
        <v>76</v>
      </c>
      <c r="J511">
        <v>65.2</v>
      </c>
      <c r="K511">
        <v>76</v>
      </c>
      <c r="L511" t="s">
        <v>1111</v>
      </c>
      <c r="M511" t="s">
        <v>9</v>
      </c>
      <c r="N511" t="s">
        <v>47</v>
      </c>
      <c r="O511" t="s">
        <v>108</v>
      </c>
      <c r="P511" s="82">
        <f t="shared" si="9"/>
        <v>0.1455369812</v>
      </c>
      <c r="T511" t="s">
        <v>1112</v>
      </c>
      <c r="U511" t="s">
        <v>1189</v>
      </c>
      <c r="V511" t="s">
        <v>515</v>
      </c>
      <c r="W511" s="82">
        <v>0.15050359999999999</v>
      </c>
      <c r="AG511" t="s">
        <v>9</v>
      </c>
      <c r="AH511">
        <v>0.13</v>
      </c>
      <c r="AI511">
        <v>0.13389999999999999</v>
      </c>
    </row>
    <row r="512" spans="1:35" x14ac:dyDescent="0.35">
      <c r="A512" t="s">
        <v>96</v>
      </c>
      <c r="B512" t="s">
        <v>1077</v>
      </c>
      <c r="C512" t="s">
        <v>1078</v>
      </c>
      <c r="D512" t="s">
        <v>25</v>
      </c>
      <c r="E512" t="s">
        <v>140</v>
      </c>
      <c r="F512" t="s">
        <v>215</v>
      </c>
      <c r="G512" t="s">
        <v>1177</v>
      </c>
      <c r="H512">
        <v>55</v>
      </c>
      <c r="I512">
        <v>76</v>
      </c>
      <c r="J512">
        <v>65.2</v>
      </c>
      <c r="K512">
        <v>76</v>
      </c>
      <c r="L512" t="s">
        <v>1114</v>
      </c>
      <c r="M512" t="s">
        <v>9</v>
      </c>
      <c r="N512" t="s">
        <v>48</v>
      </c>
      <c r="O512" t="s">
        <v>108</v>
      </c>
      <c r="P512" s="82">
        <f t="shared" si="9"/>
        <v>3.3585457200000002E-2</v>
      </c>
      <c r="T512" t="s">
        <v>1115</v>
      </c>
      <c r="U512" t="s">
        <v>1190</v>
      </c>
      <c r="V512" t="s">
        <v>259</v>
      </c>
      <c r="W512" s="82">
        <v>3.4731600000000001E-2</v>
      </c>
      <c r="AG512" t="s">
        <v>9</v>
      </c>
      <c r="AH512">
        <v>0.03</v>
      </c>
      <c r="AI512">
        <v>3.09E-2</v>
      </c>
    </row>
    <row r="513" spans="1:35" x14ac:dyDescent="0.35">
      <c r="A513" t="s">
        <v>96</v>
      </c>
      <c r="B513" t="s">
        <v>1077</v>
      </c>
      <c r="C513" t="s">
        <v>1078</v>
      </c>
      <c r="D513" t="s">
        <v>25</v>
      </c>
      <c r="E513" t="s">
        <v>140</v>
      </c>
      <c r="F513" t="s">
        <v>215</v>
      </c>
      <c r="G513" t="s">
        <v>1177</v>
      </c>
      <c r="H513">
        <v>55</v>
      </c>
      <c r="I513">
        <v>76</v>
      </c>
      <c r="J513">
        <v>65.2</v>
      </c>
      <c r="K513">
        <v>76</v>
      </c>
      <c r="L513" t="s">
        <v>1117</v>
      </c>
      <c r="M513" t="s">
        <v>9</v>
      </c>
      <c r="N513" t="s">
        <v>49</v>
      </c>
      <c r="O513" t="s">
        <v>108</v>
      </c>
      <c r="P513" s="82">
        <f t="shared" si="9"/>
        <v>0.1455369812</v>
      </c>
      <c r="T513" t="s">
        <v>1118</v>
      </c>
      <c r="U513" t="s">
        <v>1191</v>
      </c>
      <c r="V513" t="s">
        <v>689</v>
      </c>
      <c r="W513" s="82">
        <v>0.15050359999999999</v>
      </c>
      <c r="AG513" t="s">
        <v>9</v>
      </c>
      <c r="AH513">
        <v>0.13</v>
      </c>
      <c r="AI513">
        <v>0.13389999999999999</v>
      </c>
    </row>
    <row r="514" spans="1:35" x14ac:dyDescent="0.35">
      <c r="A514" t="s">
        <v>96</v>
      </c>
      <c r="B514" t="s">
        <v>1077</v>
      </c>
      <c r="C514" t="s">
        <v>1078</v>
      </c>
      <c r="D514" t="s">
        <v>25</v>
      </c>
      <c r="E514" t="s">
        <v>140</v>
      </c>
      <c r="F514" t="s">
        <v>215</v>
      </c>
      <c r="G514" t="s">
        <v>1177</v>
      </c>
      <c r="H514">
        <v>55</v>
      </c>
      <c r="I514">
        <v>76</v>
      </c>
      <c r="J514">
        <v>65.2</v>
      </c>
      <c r="K514">
        <v>76</v>
      </c>
      <c r="L514" t="s">
        <v>1120</v>
      </c>
      <c r="M514" t="s">
        <v>170</v>
      </c>
      <c r="N514" t="s">
        <v>55</v>
      </c>
      <c r="O514" t="s">
        <v>171</v>
      </c>
      <c r="P514" s="82">
        <f t="shared" si="9"/>
        <v>0</v>
      </c>
      <c r="Q514" t="s">
        <v>293</v>
      </c>
      <c r="R514">
        <v>43232111</v>
      </c>
      <c r="T514" t="s">
        <v>1121</v>
      </c>
      <c r="U514" t="s">
        <v>1192</v>
      </c>
      <c r="V514" t="s">
        <v>175</v>
      </c>
      <c r="W514" s="82">
        <v>0</v>
      </c>
      <c r="AG514" t="s">
        <v>170</v>
      </c>
      <c r="AH514">
        <v>0</v>
      </c>
      <c r="AI514">
        <v>0</v>
      </c>
    </row>
    <row r="515" spans="1:35" x14ac:dyDescent="0.35">
      <c r="A515" t="s">
        <v>96</v>
      </c>
      <c r="B515" t="s">
        <v>1077</v>
      </c>
      <c r="C515" t="s">
        <v>1078</v>
      </c>
      <c r="D515" t="s">
        <v>25</v>
      </c>
      <c r="E515" t="s">
        <v>140</v>
      </c>
      <c r="F515" t="s">
        <v>215</v>
      </c>
      <c r="G515" t="s">
        <v>1177</v>
      </c>
      <c r="H515">
        <v>55</v>
      </c>
      <c r="I515">
        <v>76</v>
      </c>
      <c r="J515">
        <v>65.2</v>
      </c>
      <c r="K515">
        <v>76</v>
      </c>
      <c r="L515" t="s">
        <v>1123</v>
      </c>
      <c r="M515" t="s">
        <v>170</v>
      </c>
      <c r="N515" t="s">
        <v>57</v>
      </c>
      <c r="O515" t="s">
        <v>171</v>
      </c>
      <c r="P515" s="82">
        <f t="shared" si="9"/>
        <v>0</v>
      </c>
      <c r="Q515" t="s">
        <v>365</v>
      </c>
      <c r="R515">
        <v>43201404</v>
      </c>
      <c r="T515" t="s">
        <v>1124</v>
      </c>
      <c r="U515" t="s">
        <v>1193</v>
      </c>
      <c r="V515" t="s">
        <v>180</v>
      </c>
      <c r="W515" s="82">
        <v>0</v>
      </c>
      <c r="AG515" t="s">
        <v>170</v>
      </c>
      <c r="AH515">
        <v>0</v>
      </c>
      <c r="AI515">
        <v>0</v>
      </c>
    </row>
    <row r="516" spans="1:35" x14ac:dyDescent="0.35">
      <c r="A516" t="s">
        <v>96</v>
      </c>
      <c r="B516" t="s">
        <v>1077</v>
      </c>
      <c r="C516" t="s">
        <v>1078</v>
      </c>
      <c r="D516" t="s">
        <v>25</v>
      </c>
      <c r="E516" t="s">
        <v>140</v>
      </c>
      <c r="F516" t="s">
        <v>215</v>
      </c>
      <c r="G516" t="s">
        <v>1177</v>
      </c>
      <c r="H516">
        <v>55</v>
      </c>
      <c r="I516">
        <v>76</v>
      </c>
      <c r="J516">
        <v>65.2</v>
      </c>
      <c r="K516">
        <v>76</v>
      </c>
      <c r="L516" t="s">
        <v>1126</v>
      </c>
      <c r="M516" t="s">
        <v>170</v>
      </c>
      <c r="N516" t="s">
        <v>59</v>
      </c>
      <c r="O516" t="s">
        <v>171</v>
      </c>
      <c r="P516" s="82">
        <f t="shared" si="9"/>
        <v>0</v>
      </c>
      <c r="Q516" t="s">
        <v>365</v>
      </c>
      <c r="R516">
        <v>43201404</v>
      </c>
      <c r="T516" t="s">
        <v>1127</v>
      </c>
      <c r="U516" t="s">
        <v>1194</v>
      </c>
      <c r="V516" t="s">
        <v>185</v>
      </c>
      <c r="W516" s="82">
        <v>0</v>
      </c>
      <c r="AG516" t="s">
        <v>170</v>
      </c>
      <c r="AH516">
        <v>0</v>
      </c>
      <c r="AI516">
        <v>0</v>
      </c>
    </row>
    <row r="517" spans="1:35" x14ac:dyDescent="0.35">
      <c r="A517" t="s">
        <v>96</v>
      </c>
      <c r="B517" t="s">
        <v>1077</v>
      </c>
      <c r="C517" t="s">
        <v>1078</v>
      </c>
      <c r="D517" t="s">
        <v>25</v>
      </c>
      <c r="E517" t="s">
        <v>140</v>
      </c>
      <c r="F517" t="s">
        <v>215</v>
      </c>
      <c r="G517" t="s">
        <v>1177</v>
      </c>
      <c r="H517">
        <v>55</v>
      </c>
      <c r="I517">
        <v>76</v>
      </c>
      <c r="J517">
        <v>65.2</v>
      </c>
      <c r="K517">
        <v>76</v>
      </c>
      <c r="L517" t="s">
        <v>1129</v>
      </c>
      <c r="M517" s="81" t="s">
        <v>118</v>
      </c>
      <c r="N517" t="s">
        <v>270</v>
      </c>
      <c r="O517" t="s">
        <v>103</v>
      </c>
      <c r="P517" s="82">
        <f t="shared" si="9"/>
        <v>9833.821868160001</v>
      </c>
      <c r="Q517" t="s">
        <v>938</v>
      </c>
      <c r="R517">
        <v>44103116</v>
      </c>
      <c r="T517" t="s">
        <v>1130</v>
      </c>
      <c r="U517" t="s">
        <v>1195</v>
      </c>
      <c r="V517" t="s">
        <v>274</v>
      </c>
      <c r="W517" s="82">
        <v>10169.412480000001</v>
      </c>
      <c r="AG517" s="81" t="s">
        <v>118</v>
      </c>
      <c r="AH517">
        <v>8784</v>
      </c>
      <c r="AI517">
        <v>9047.52</v>
      </c>
    </row>
    <row r="518" spans="1:35" x14ac:dyDescent="0.35">
      <c r="A518" t="s">
        <v>96</v>
      </c>
      <c r="B518" t="s">
        <v>1077</v>
      </c>
      <c r="C518" t="s">
        <v>1078</v>
      </c>
      <c r="D518" t="s">
        <v>25</v>
      </c>
      <c r="E518" t="s">
        <v>140</v>
      </c>
      <c r="F518" t="s">
        <v>215</v>
      </c>
      <c r="G518" t="s">
        <v>1177</v>
      </c>
      <c r="H518">
        <v>55</v>
      </c>
      <c r="I518">
        <v>76</v>
      </c>
      <c r="J518">
        <v>65.2</v>
      </c>
      <c r="K518">
        <v>76</v>
      </c>
      <c r="L518" t="s">
        <v>1132</v>
      </c>
      <c r="M518" s="81" t="s">
        <v>118</v>
      </c>
      <c r="N518" t="s">
        <v>706</v>
      </c>
      <c r="O518" t="s">
        <v>103</v>
      </c>
      <c r="P518" s="82">
        <f t="shared" si="9"/>
        <v>656.03593064000006</v>
      </c>
      <c r="Q518" t="s">
        <v>940</v>
      </c>
      <c r="R518">
        <v>44103116</v>
      </c>
      <c r="T518" t="s">
        <v>1133</v>
      </c>
      <c r="U518" t="s">
        <v>1196</v>
      </c>
      <c r="V518" t="s">
        <v>710</v>
      </c>
      <c r="W518" s="82">
        <v>678.42392000000007</v>
      </c>
      <c r="AG518" s="81" t="s">
        <v>118</v>
      </c>
      <c r="AH518">
        <v>586</v>
      </c>
      <c r="AI518">
        <v>603.58000000000004</v>
      </c>
    </row>
    <row r="519" spans="1:35" x14ac:dyDescent="0.35">
      <c r="A519" t="s">
        <v>96</v>
      </c>
      <c r="B519" t="s">
        <v>1077</v>
      </c>
      <c r="C519" t="s">
        <v>1078</v>
      </c>
      <c r="D519" t="s">
        <v>25</v>
      </c>
      <c r="E519" t="s">
        <v>140</v>
      </c>
      <c r="F519" t="s">
        <v>215</v>
      </c>
      <c r="G519" t="s">
        <v>1177</v>
      </c>
      <c r="H519">
        <v>55</v>
      </c>
      <c r="I519">
        <v>76</v>
      </c>
      <c r="J519">
        <v>65.2</v>
      </c>
      <c r="K519">
        <v>76</v>
      </c>
      <c r="L519" t="s">
        <v>1135</v>
      </c>
      <c r="M519" s="81" t="s">
        <v>118</v>
      </c>
      <c r="N519" t="s">
        <v>292</v>
      </c>
      <c r="O519" t="s">
        <v>103</v>
      </c>
      <c r="P519" s="82">
        <f t="shared" si="9"/>
        <v>0</v>
      </c>
      <c r="Q519" t="s">
        <v>293</v>
      </c>
      <c r="R519">
        <v>43201402</v>
      </c>
      <c r="T519" t="s">
        <v>1136</v>
      </c>
      <c r="U519" t="s">
        <v>1197</v>
      </c>
      <c r="V519" t="s">
        <v>296</v>
      </c>
      <c r="W519" s="82">
        <v>0</v>
      </c>
      <c r="AG519" s="81" t="s">
        <v>118</v>
      </c>
      <c r="AH519">
        <v>0</v>
      </c>
      <c r="AI519">
        <v>0</v>
      </c>
    </row>
    <row r="520" spans="1:35" x14ac:dyDescent="0.35">
      <c r="A520" t="s">
        <v>96</v>
      </c>
      <c r="B520" t="s">
        <v>1077</v>
      </c>
      <c r="C520" t="s">
        <v>1078</v>
      </c>
      <c r="D520" t="s">
        <v>25</v>
      </c>
      <c r="E520" t="s">
        <v>140</v>
      </c>
      <c r="F520" t="s">
        <v>215</v>
      </c>
      <c r="G520" t="s">
        <v>1177</v>
      </c>
      <c r="H520">
        <v>55</v>
      </c>
      <c r="I520">
        <v>76</v>
      </c>
      <c r="J520">
        <v>65.2</v>
      </c>
      <c r="K520">
        <v>76</v>
      </c>
      <c r="L520" t="s">
        <v>1138</v>
      </c>
      <c r="M520" s="81" t="s">
        <v>118</v>
      </c>
      <c r="N520" t="s">
        <v>298</v>
      </c>
      <c r="O520" t="s">
        <v>103</v>
      </c>
      <c r="P520" s="82">
        <f t="shared" si="9"/>
        <v>0</v>
      </c>
      <c r="Q520" t="s">
        <v>293</v>
      </c>
      <c r="R520">
        <v>44101705</v>
      </c>
      <c r="T520" t="s">
        <v>1139</v>
      </c>
      <c r="U520" t="s">
        <v>1198</v>
      </c>
      <c r="V520" t="s">
        <v>302</v>
      </c>
      <c r="W520" s="82">
        <v>0</v>
      </c>
      <c r="AG520" s="81" t="s">
        <v>118</v>
      </c>
      <c r="AH520">
        <v>0</v>
      </c>
      <c r="AI520">
        <v>0</v>
      </c>
    </row>
    <row r="521" spans="1:35" x14ac:dyDescent="0.35">
      <c r="A521" t="s">
        <v>96</v>
      </c>
      <c r="B521" t="s">
        <v>1077</v>
      </c>
      <c r="C521" t="s">
        <v>1078</v>
      </c>
      <c r="D521" t="s">
        <v>25</v>
      </c>
      <c r="E521" t="s">
        <v>140</v>
      </c>
      <c r="F521" t="s">
        <v>215</v>
      </c>
      <c r="G521" t="s">
        <v>1177</v>
      </c>
      <c r="H521">
        <v>55</v>
      </c>
      <c r="I521">
        <v>76</v>
      </c>
      <c r="J521">
        <v>65.2</v>
      </c>
      <c r="K521">
        <v>76</v>
      </c>
      <c r="L521" t="s">
        <v>1141</v>
      </c>
      <c r="M521" s="81" t="s">
        <v>118</v>
      </c>
      <c r="N521" t="s">
        <v>876</v>
      </c>
      <c r="O521" t="s">
        <v>103</v>
      </c>
      <c r="P521" s="82">
        <f t="shared" si="9"/>
        <v>5341.207210040001</v>
      </c>
      <c r="Q521" t="s">
        <v>379</v>
      </c>
      <c r="R521">
        <v>44101705</v>
      </c>
      <c r="T521" t="s">
        <v>1142</v>
      </c>
      <c r="U521" t="s">
        <v>1199</v>
      </c>
      <c r="V521" t="s">
        <v>880</v>
      </c>
      <c r="W521" s="82">
        <v>5523.4821200000006</v>
      </c>
      <c r="AG521" s="81" t="s">
        <v>118</v>
      </c>
      <c r="AH521">
        <v>4771</v>
      </c>
      <c r="AI521">
        <v>4914.13</v>
      </c>
    </row>
    <row r="522" spans="1:35" x14ac:dyDescent="0.35">
      <c r="A522" t="s">
        <v>96</v>
      </c>
      <c r="B522" t="s">
        <v>1077</v>
      </c>
      <c r="C522" t="s">
        <v>1078</v>
      </c>
      <c r="D522" t="s">
        <v>25</v>
      </c>
      <c r="E522" t="s">
        <v>140</v>
      </c>
      <c r="F522" t="s">
        <v>215</v>
      </c>
      <c r="G522" t="s">
        <v>1177</v>
      </c>
      <c r="H522">
        <v>55</v>
      </c>
      <c r="I522">
        <v>76</v>
      </c>
      <c r="J522">
        <v>65.2</v>
      </c>
      <c r="K522">
        <v>76</v>
      </c>
      <c r="L522" t="s">
        <v>1144</v>
      </c>
      <c r="M522" s="81" t="s">
        <v>118</v>
      </c>
      <c r="N522" t="s">
        <v>732</v>
      </c>
      <c r="O522" t="s">
        <v>103</v>
      </c>
      <c r="P522" s="82">
        <f t="shared" si="9"/>
        <v>2686.8365760000002</v>
      </c>
      <c r="Q522" t="s">
        <v>1073</v>
      </c>
      <c r="R522">
        <v>44103103</v>
      </c>
      <c r="T522" t="s">
        <v>1146</v>
      </c>
      <c r="U522" t="s">
        <v>1200</v>
      </c>
      <c r="V522" t="s">
        <v>736</v>
      </c>
      <c r="W522" s="82">
        <v>2778.5280000000002</v>
      </c>
      <c r="AG522" s="81" t="s">
        <v>118</v>
      </c>
      <c r="AH522">
        <v>2400</v>
      </c>
      <c r="AI522">
        <v>2472</v>
      </c>
    </row>
    <row r="523" spans="1:35" x14ac:dyDescent="0.35">
      <c r="A523" t="s">
        <v>96</v>
      </c>
      <c r="B523" t="s">
        <v>1077</v>
      </c>
      <c r="C523" t="s">
        <v>1078</v>
      </c>
      <c r="D523" t="s">
        <v>25</v>
      </c>
      <c r="E523" t="s">
        <v>140</v>
      </c>
      <c r="F523" t="s">
        <v>215</v>
      </c>
      <c r="G523" t="s">
        <v>1177</v>
      </c>
      <c r="H523">
        <v>55</v>
      </c>
      <c r="I523">
        <v>76</v>
      </c>
      <c r="J523">
        <v>65.2</v>
      </c>
      <c r="K523">
        <v>76</v>
      </c>
      <c r="L523" t="s">
        <v>1148</v>
      </c>
      <c r="M523" s="81" t="s">
        <v>118</v>
      </c>
      <c r="N523" t="s">
        <v>320</v>
      </c>
      <c r="O523" t="s">
        <v>171</v>
      </c>
      <c r="P523" s="82">
        <f t="shared" si="9"/>
        <v>3582.4487680000002</v>
      </c>
      <c r="Q523" t="s">
        <v>383</v>
      </c>
      <c r="R523">
        <v>81111809</v>
      </c>
      <c r="T523" t="s">
        <v>1150</v>
      </c>
      <c r="U523" t="s">
        <v>1201</v>
      </c>
      <c r="V523" t="s">
        <v>324</v>
      </c>
      <c r="W523" s="82">
        <v>3704.7040000000002</v>
      </c>
      <c r="AG523" s="81" t="s">
        <v>118</v>
      </c>
      <c r="AH523">
        <v>3200</v>
      </c>
      <c r="AI523">
        <v>3296</v>
      </c>
    </row>
    <row r="524" spans="1:35" x14ac:dyDescent="0.35">
      <c r="A524" t="s">
        <v>96</v>
      </c>
      <c r="B524" t="s">
        <v>1202</v>
      </c>
      <c r="C524" t="s">
        <v>1203</v>
      </c>
      <c r="D524" t="s">
        <v>23</v>
      </c>
      <c r="E524" t="s">
        <v>99</v>
      </c>
      <c r="F524" t="s">
        <v>1204</v>
      </c>
      <c r="G524" t="s">
        <v>1205</v>
      </c>
      <c r="H524">
        <v>38</v>
      </c>
      <c r="I524">
        <v>0</v>
      </c>
      <c r="J524">
        <v>66.7</v>
      </c>
      <c r="K524">
        <v>0</v>
      </c>
      <c r="L524" t="s">
        <v>1206</v>
      </c>
      <c r="M524" s="81" t="s">
        <v>1207</v>
      </c>
      <c r="O524" t="s">
        <v>103</v>
      </c>
      <c r="P524" s="82">
        <f t="shared" ref="P524:P587" si="10">(W524*$P$7)+W524</f>
        <v>2129.3179864799999</v>
      </c>
      <c r="Q524" t="s">
        <v>1208</v>
      </c>
      <c r="R524">
        <v>43212105</v>
      </c>
      <c r="T524" t="s">
        <v>1209</v>
      </c>
      <c r="U524" t="s">
        <v>1210</v>
      </c>
      <c r="V524" t="s">
        <v>1211</v>
      </c>
      <c r="W524" s="82">
        <v>2201.98344</v>
      </c>
      <c r="AG524" s="81" t="s">
        <v>1207</v>
      </c>
      <c r="AH524">
        <v>1902</v>
      </c>
      <c r="AI524">
        <v>1959.06</v>
      </c>
    </row>
    <row r="525" spans="1:35" x14ac:dyDescent="0.35">
      <c r="A525" t="s">
        <v>96</v>
      </c>
      <c r="B525" t="s">
        <v>1202</v>
      </c>
      <c r="C525" t="s">
        <v>1203</v>
      </c>
      <c r="D525" t="s">
        <v>23</v>
      </c>
      <c r="E525" t="s">
        <v>99</v>
      </c>
      <c r="F525" t="s">
        <v>1204</v>
      </c>
      <c r="G525" t="s">
        <v>1205</v>
      </c>
      <c r="H525">
        <v>38</v>
      </c>
      <c r="I525">
        <v>0</v>
      </c>
      <c r="J525">
        <v>66.7</v>
      </c>
      <c r="K525">
        <v>0</v>
      </c>
      <c r="L525" t="s">
        <v>1212</v>
      </c>
      <c r="M525" t="s">
        <v>1213</v>
      </c>
      <c r="N525" t="s">
        <v>5</v>
      </c>
      <c r="O525" t="s">
        <v>108</v>
      </c>
      <c r="P525" s="82">
        <f t="shared" si="10"/>
        <v>0.18472001460000001</v>
      </c>
      <c r="T525" t="s">
        <v>1214</v>
      </c>
      <c r="U525" t="s">
        <v>1215</v>
      </c>
      <c r="V525" t="s">
        <v>1216</v>
      </c>
      <c r="W525" s="82">
        <v>0.19102380000000002</v>
      </c>
      <c r="AG525" t="s">
        <v>1213</v>
      </c>
      <c r="AH525">
        <v>0.16500000000000001</v>
      </c>
      <c r="AI525">
        <v>0.16995000000000002</v>
      </c>
    </row>
    <row r="526" spans="1:35" x14ac:dyDescent="0.35">
      <c r="A526" t="s">
        <v>96</v>
      </c>
      <c r="B526" t="s">
        <v>1202</v>
      </c>
      <c r="C526" t="s">
        <v>1203</v>
      </c>
      <c r="D526" t="s">
        <v>23</v>
      </c>
      <c r="E526" t="s">
        <v>99</v>
      </c>
      <c r="F526" t="s">
        <v>1204</v>
      </c>
      <c r="G526" t="s">
        <v>1205</v>
      </c>
      <c r="H526">
        <v>38</v>
      </c>
      <c r="I526">
        <v>0</v>
      </c>
      <c r="J526">
        <v>66.7</v>
      </c>
      <c r="K526">
        <v>0</v>
      </c>
      <c r="L526" t="s">
        <v>1217</v>
      </c>
      <c r="M526" t="s">
        <v>7</v>
      </c>
      <c r="N526" t="s">
        <v>5</v>
      </c>
      <c r="O526" t="s">
        <v>108</v>
      </c>
      <c r="P526" s="82">
        <f t="shared" si="10"/>
        <v>0.18472001460000001</v>
      </c>
      <c r="T526" t="s">
        <v>1218</v>
      </c>
      <c r="U526" t="s">
        <v>1219</v>
      </c>
      <c r="V526" t="s">
        <v>114</v>
      </c>
      <c r="W526" s="82">
        <v>0.19102380000000002</v>
      </c>
      <c r="AG526" t="s">
        <v>7</v>
      </c>
      <c r="AH526">
        <v>0.16500000000000001</v>
      </c>
      <c r="AI526">
        <v>0.16995000000000002</v>
      </c>
    </row>
    <row r="527" spans="1:35" x14ac:dyDescent="0.35">
      <c r="A527" t="s">
        <v>96</v>
      </c>
      <c r="B527" t="s">
        <v>1202</v>
      </c>
      <c r="C527" t="s">
        <v>1203</v>
      </c>
      <c r="D527" t="s">
        <v>23</v>
      </c>
      <c r="E527" t="s">
        <v>99</v>
      </c>
      <c r="F527" t="s">
        <v>1204</v>
      </c>
      <c r="G527" t="s">
        <v>1205</v>
      </c>
      <c r="H527">
        <v>38</v>
      </c>
      <c r="I527">
        <v>0</v>
      </c>
      <c r="J527">
        <v>66.7</v>
      </c>
      <c r="K527">
        <v>0</v>
      </c>
      <c r="L527" t="s">
        <v>1220</v>
      </c>
      <c r="M527" t="s">
        <v>9</v>
      </c>
      <c r="N527" t="s">
        <v>5</v>
      </c>
      <c r="O527" t="s">
        <v>108</v>
      </c>
      <c r="P527" s="82">
        <f t="shared" si="10"/>
        <v>0.18472001460000001</v>
      </c>
      <c r="T527" t="s">
        <v>1221</v>
      </c>
      <c r="U527" t="s">
        <v>1222</v>
      </c>
      <c r="V527" t="s">
        <v>117</v>
      </c>
      <c r="W527" s="82">
        <v>0.19102380000000002</v>
      </c>
      <c r="AG527" t="s">
        <v>9</v>
      </c>
      <c r="AH527">
        <v>0.16500000000000001</v>
      </c>
      <c r="AI527">
        <v>0.16995000000000002</v>
      </c>
    </row>
    <row r="528" spans="1:35" x14ac:dyDescent="0.35">
      <c r="A528" t="s">
        <v>96</v>
      </c>
      <c r="B528" t="s">
        <v>1202</v>
      </c>
      <c r="C528" t="s">
        <v>1203</v>
      </c>
      <c r="D528" t="s">
        <v>23</v>
      </c>
      <c r="E528" t="s">
        <v>99</v>
      </c>
      <c r="F528" t="s">
        <v>1204</v>
      </c>
      <c r="G528" t="s">
        <v>1205</v>
      </c>
      <c r="H528">
        <v>38</v>
      </c>
      <c r="I528">
        <v>0</v>
      </c>
      <c r="J528">
        <v>66.7</v>
      </c>
      <c r="K528">
        <v>0</v>
      </c>
      <c r="L528" t="s">
        <v>1223</v>
      </c>
      <c r="M528" s="81" t="s">
        <v>118</v>
      </c>
      <c r="N528" t="s">
        <v>1224</v>
      </c>
      <c r="O528" t="s">
        <v>103</v>
      </c>
      <c r="P528" s="82">
        <f t="shared" si="10"/>
        <v>0</v>
      </c>
      <c r="Q528" t="s">
        <v>293</v>
      </c>
      <c r="R528">
        <v>43212105</v>
      </c>
      <c r="T528" t="s">
        <v>1225</v>
      </c>
      <c r="U528" t="s">
        <v>1226</v>
      </c>
      <c r="V528" t="s">
        <v>1227</v>
      </c>
      <c r="W528" s="82">
        <v>0</v>
      </c>
      <c r="AG528" s="81" t="s">
        <v>118</v>
      </c>
      <c r="AH528">
        <v>0</v>
      </c>
      <c r="AI528">
        <v>0</v>
      </c>
    </row>
    <row r="529" spans="1:35" x14ac:dyDescent="0.35">
      <c r="A529" t="s">
        <v>96</v>
      </c>
      <c r="B529" t="s">
        <v>1202</v>
      </c>
      <c r="C529" t="s">
        <v>1203</v>
      </c>
      <c r="D529" t="s">
        <v>23</v>
      </c>
      <c r="E529" t="s">
        <v>99</v>
      </c>
      <c r="F529" t="s">
        <v>1204</v>
      </c>
      <c r="G529" t="s">
        <v>1205</v>
      </c>
      <c r="H529">
        <v>38</v>
      </c>
      <c r="I529">
        <v>0</v>
      </c>
      <c r="J529">
        <v>66.7</v>
      </c>
      <c r="K529">
        <v>0</v>
      </c>
      <c r="L529" t="s">
        <v>1228</v>
      </c>
      <c r="M529" s="81" t="s">
        <v>118</v>
      </c>
      <c r="N529" t="s">
        <v>1229</v>
      </c>
      <c r="O529" t="s">
        <v>103</v>
      </c>
      <c r="P529" s="82">
        <f t="shared" si="10"/>
        <v>766.86793939999995</v>
      </c>
      <c r="Q529" t="s">
        <v>1230</v>
      </c>
      <c r="R529">
        <v>43212105</v>
      </c>
      <c r="T529" t="s">
        <v>1231</v>
      </c>
      <c r="U529" t="s">
        <v>1232</v>
      </c>
      <c r="V529" t="s">
        <v>1233</v>
      </c>
      <c r="W529" s="82">
        <v>793.03819999999996</v>
      </c>
      <c r="AG529" s="81" t="s">
        <v>118</v>
      </c>
      <c r="AH529">
        <v>685</v>
      </c>
      <c r="AI529">
        <v>705.55</v>
      </c>
    </row>
    <row r="530" spans="1:35" x14ac:dyDescent="0.35">
      <c r="A530" t="s">
        <v>96</v>
      </c>
      <c r="B530" t="s">
        <v>1202</v>
      </c>
      <c r="C530" t="s">
        <v>1203</v>
      </c>
      <c r="D530" t="s">
        <v>23</v>
      </c>
      <c r="E530" t="s">
        <v>99</v>
      </c>
      <c r="F530" t="s">
        <v>1204</v>
      </c>
      <c r="G530" t="s">
        <v>1205</v>
      </c>
      <c r="H530">
        <v>38</v>
      </c>
      <c r="I530">
        <v>0</v>
      </c>
      <c r="J530">
        <v>66.7</v>
      </c>
      <c r="K530">
        <v>0</v>
      </c>
      <c r="L530" t="s">
        <v>1234</v>
      </c>
      <c r="M530" s="81" t="s">
        <v>118</v>
      </c>
      <c r="N530" t="s">
        <v>15</v>
      </c>
      <c r="O530" t="s">
        <v>103</v>
      </c>
      <c r="P530" s="82">
        <f t="shared" si="10"/>
        <v>638.12368679999997</v>
      </c>
      <c r="Q530" t="s">
        <v>1235</v>
      </c>
      <c r="R530">
        <v>44103103</v>
      </c>
      <c r="T530" t="s">
        <v>1236</v>
      </c>
      <c r="U530" t="s">
        <v>1237</v>
      </c>
      <c r="V530" t="s">
        <v>126</v>
      </c>
      <c r="W530" s="82">
        <v>659.90039999999999</v>
      </c>
      <c r="AG530" s="81" t="s">
        <v>118</v>
      </c>
      <c r="AH530">
        <v>570</v>
      </c>
      <c r="AI530">
        <v>587.1</v>
      </c>
    </row>
    <row r="531" spans="1:35" x14ac:dyDescent="0.35">
      <c r="A531" t="s">
        <v>96</v>
      </c>
      <c r="B531" t="s">
        <v>1202</v>
      </c>
      <c r="C531" t="s">
        <v>1203</v>
      </c>
      <c r="D531" t="s">
        <v>24</v>
      </c>
      <c r="E531" t="s">
        <v>127</v>
      </c>
      <c r="F531" t="s">
        <v>128</v>
      </c>
      <c r="G531" t="s">
        <v>1238</v>
      </c>
      <c r="H531">
        <v>38</v>
      </c>
      <c r="I531" t="s">
        <v>526</v>
      </c>
      <c r="J531">
        <v>72</v>
      </c>
      <c r="K531" t="s">
        <v>526</v>
      </c>
      <c r="L531" t="s">
        <v>1206</v>
      </c>
      <c r="M531" s="81" t="s">
        <v>1207</v>
      </c>
      <c r="O531" t="s">
        <v>103</v>
      </c>
      <c r="P531" s="82">
        <f t="shared" si="10"/>
        <v>3358.5457200000001</v>
      </c>
      <c r="Q531" t="s">
        <v>1239</v>
      </c>
      <c r="R531">
        <v>43212105</v>
      </c>
      <c r="T531" t="s">
        <v>1209</v>
      </c>
      <c r="U531" t="s">
        <v>1240</v>
      </c>
      <c r="V531" t="s">
        <v>1211</v>
      </c>
      <c r="W531" s="82">
        <v>3473.16</v>
      </c>
      <c r="AG531" s="81" t="s">
        <v>1207</v>
      </c>
      <c r="AH531">
        <v>3000</v>
      </c>
      <c r="AI531">
        <v>3090</v>
      </c>
    </row>
    <row r="532" spans="1:35" x14ac:dyDescent="0.35">
      <c r="A532" t="s">
        <v>96</v>
      </c>
      <c r="B532" t="s">
        <v>1202</v>
      </c>
      <c r="C532" t="s">
        <v>1203</v>
      </c>
      <c r="D532" t="s">
        <v>24</v>
      </c>
      <c r="E532" t="s">
        <v>127</v>
      </c>
      <c r="F532" t="s">
        <v>128</v>
      </c>
      <c r="G532" t="s">
        <v>1238</v>
      </c>
      <c r="H532">
        <v>38</v>
      </c>
      <c r="I532" t="s">
        <v>526</v>
      </c>
      <c r="J532">
        <v>72</v>
      </c>
      <c r="K532" t="s">
        <v>526</v>
      </c>
      <c r="L532" t="s">
        <v>1212</v>
      </c>
      <c r="M532" t="s">
        <v>1213</v>
      </c>
      <c r="N532" t="s">
        <v>5</v>
      </c>
      <c r="O532" t="s">
        <v>108</v>
      </c>
      <c r="P532" s="82">
        <f t="shared" si="10"/>
        <v>0.11195152400000001</v>
      </c>
      <c r="T532" t="s">
        <v>1214</v>
      </c>
      <c r="U532" t="s">
        <v>1241</v>
      </c>
      <c r="V532" t="s">
        <v>1216</v>
      </c>
      <c r="W532" s="82">
        <v>0.11577200000000001</v>
      </c>
      <c r="AG532" t="s">
        <v>1213</v>
      </c>
      <c r="AH532">
        <v>0.1</v>
      </c>
      <c r="AI532">
        <v>0.10300000000000001</v>
      </c>
    </row>
    <row r="533" spans="1:35" x14ac:dyDescent="0.35">
      <c r="A533" t="s">
        <v>96</v>
      </c>
      <c r="B533" t="s">
        <v>1202</v>
      </c>
      <c r="C533" t="s">
        <v>1203</v>
      </c>
      <c r="D533" t="s">
        <v>24</v>
      </c>
      <c r="E533" t="s">
        <v>127</v>
      </c>
      <c r="F533" t="s">
        <v>128</v>
      </c>
      <c r="G533" t="s">
        <v>1238</v>
      </c>
      <c r="H533">
        <v>38</v>
      </c>
      <c r="I533" t="s">
        <v>526</v>
      </c>
      <c r="J533">
        <v>72</v>
      </c>
      <c r="K533" t="s">
        <v>526</v>
      </c>
      <c r="L533" t="s">
        <v>1217</v>
      </c>
      <c r="M533" t="s">
        <v>7</v>
      </c>
      <c r="N533" t="s">
        <v>5</v>
      </c>
      <c r="O533" t="s">
        <v>108</v>
      </c>
      <c r="P533" s="82">
        <f t="shared" si="10"/>
        <v>0.1231466764</v>
      </c>
      <c r="T533" t="s">
        <v>1218</v>
      </c>
      <c r="U533" t="s">
        <v>1242</v>
      </c>
      <c r="V533" t="s">
        <v>114</v>
      </c>
      <c r="W533" s="82">
        <v>0.1273492</v>
      </c>
      <c r="AG533" t="s">
        <v>7</v>
      </c>
      <c r="AH533">
        <v>0.11</v>
      </c>
      <c r="AI533">
        <v>0.1133</v>
      </c>
    </row>
    <row r="534" spans="1:35" x14ac:dyDescent="0.35">
      <c r="A534" t="s">
        <v>96</v>
      </c>
      <c r="B534" t="s">
        <v>1202</v>
      </c>
      <c r="C534" t="s">
        <v>1203</v>
      </c>
      <c r="D534" t="s">
        <v>24</v>
      </c>
      <c r="E534" t="s">
        <v>127</v>
      </c>
      <c r="F534" t="s">
        <v>128</v>
      </c>
      <c r="G534" t="s">
        <v>1238</v>
      </c>
      <c r="H534">
        <v>38</v>
      </c>
      <c r="I534" t="s">
        <v>526</v>
      </c>
      <c r="J534">
        <v>72</v>
      </c>
      <c r="K534" t="s">
        <v>526</v>
      </c>
      <c r="L534" t="s">
        <v>1220</v>
      </c>
      <c r="M534" t="s">
        <v>9</v>
      </c>
      <c r="N534" t="s">
        <v>5</v>
      </c>
      <c r="O534" t="s">
        <v>108</v>
      </c>
      <c r="P534" s="82">
        <f t="shared" si="10"/>
        <v>0.13434182880000001</v>
      </c>
      <c r="T534" t="s">
        <v>1221</v>
      </c>
      <c r="U534" t="s">
        <v>1243</v>
      </c>
      <c r="V534" t="s">
        <v>117</v>
      </c>
      <c r="W534" s="82">
        <v>0.13892640000000001</v>
      </c>
      <c r="AG534" t="s">
        <v>9</v>
      </c>
      <c r="AH534">
        <v>0.12</v>
      </c>
      <c r="AI534">
        <v>0.1236</v>
      </c>
    </row>
    <row r="535" spans="1:35" x14ac:dyDescent="0.35">
      <c r="A535" t="s">
        <v>96</v>
      </c>
      <c r="B535" t="s">
        <v>1202</v>
      </c>
      <c r="C535" t="s">
        <v>1203</v>
      </c>
      <c r="D535" t="s">
        <v>24</v>
      </c>
      <c r="E535" t="s">
        <v>127</v>
      </c>
      <c r="F535" t="s">
        <v>128</v>
      </c>
      <c r="G535" t="s">
        <v>1238</v>
      </c>
      <c r="H535">
        <v>38</v>
      </c>
      <c r="I535" t="s">
        <v>526</v>
      </c>
      <c r="J535">
        <v>72</v>
      </c>
      <c r="K535" t="s">
        <v>526</v>
      </c>
      <c r="L535" t="s">
        <v>1223</v>
      </c>
      <c r="M535" s="81" t="s">
        <v>118</v>
      </c>
      <c r="N535" t="s">
        <v>1224</v>
      </c>
      <c r="O535" t="s">
        <v>103</v>
      </c>
      <c r="P535" s="82">
        <f t="shared" si="10"/>
        <v>0</v>
      </c>
      <c r="Q535" t="s">
        <v>293</v>
      </c>
      <c r="R535" t="s">
        <v>339</v>
      </c>
      <c r="T535" t="s">
        <v>1225</v>
      </c>
      <c r="U535" t="s">
        <v>1244</v>
      </c>
      <c r="V535" t="s">
        <v>1227</v>
      </c>
      <c r="W535" s="82">
        <v>0</v>
      </c>
      <c r="AG535" s="81" t="s">
        <v>118</v>
      </c>
      <c r="AH535">
        <v>0</v>
      </c>
      <c r="AI535">
        <v>0</v>
      </c>
    </row>
    <row r="536" spans="1:35" x14ac:dyDescent="0.35">
      <c r="A536" t="s">
        <v>96</v>
      </c>
      <c r="B536" t="s">
        <v>1202</v>
      </c>
      <c r="C536" t="s">
        <v>1203</v>
      </c>
      <c r="D536" t="s">
        <v>24</v>
      </c>
      <c r="E536" t="s">
        <v>127</v>
      </c>
      <c r="F536" t="s">
        <v>128</v>
      </c>
      <c r="G536" t="s">
        <v>1238</v>
      </c>
      <c r="H536">
        <v>38</v>
      </c>
      <c r="I536" t="s">
        <v>526</v>
      </c>
      <c r="J536">
        <v>72</v>
      </c>
      <c r="K536" t="s">
        <v>526</v>
      </c>
      <c r="L536" t="s">
        <v>1228</v>
      </c>
      <c r="M536" s="81" t="s">
        <v>118</v>
      </c>
      <c r="N536" t="s">
        <v>1229</v>
      </c>
      <c r="O536" t="s">
        <v>103</v>
      </c>
      <c r="P536" s="82">
        <f t="shared" si="10"/>
        <v>709.77266215999998</v>
      </c>
      <c r="Q536" t="s">
        <v>136</v>
      </c>
      <c r="R536">
        <v>43212105</v>
      </c>
      <c r="T536" t="s">
        <v>1231</v>
      </c>
      <c r="U536" t="s">
        <v>1245</v>
      </c>
      <c r="V536" t="s">
        <v>1233</v>
      </c>
      <c r="W536" s="82">
        <v>733.99447999999995</v>
      </c>
      <c r="AG536" s="81" t="s">
        <v>118</v>
      </c>
      <c r="AH536">
        <v>634</v>
      </c>
      <c r="AI536">
        <v>653.02</v>
      </c>
    </row>
    <row r="537" spans="1:35" x14ac:dyDescent="0.35">
      <c r="A537" t="s">
        <v>96</v>
      </c>
      <c r="B537" t="s">
        <v>1202</v>
      </c>
      <c r="C537" t="s">
        <v>1203</v>
      </c>
      <c r="D537" t="s">
        <v>24</v>
      </c>
      <c r="E537" t="s">
        <v>127</v>
      </c>
      <c r="F537" t="s">
        <v>128</v>
      </c>
      <c r="G537" t="s">
        <v>1238</v>
      </c>
      <c r="H537">
        <v>38</v>
      </c>
      <c r="I537" t="s">
        <v>526</v>
      </c>
      <c r="J537">
        <v>72</v>
      </c>
      <c r="K537" t="s">
        <v>526</v>
      </c>
      <c r="L537" t="s">
        <v>1234</v>
      </c>
      <c r="M537" s="81" t="s">
        <v>118</v>
      </c>
      <c r="N537" t="s">
        <v>15</v>
      </c>
      <c r="O537" t="s">
        <v>103</v>
      </c>
      <c r="P537" s="82">
        <f t="shared" si="10"/>
        <v>839.63643000000002</v>
      </c>
      <c r="Q537" t="s">
        <v>138</v>
      </c>
      <c r="R537">
        <v>44103103</v>
      </c>
      <c r="T537" t="s">
        <v>1236</v>
      </c>
      <c r="U537" t="s">
        <v>1246</v>
      </c>
      <c r="V537" t="s">
        <v>126</v>
      </c>
      <c r="W537" s="82">
        <v>868.29</v>
      </c>
      <c r="AG537" s="81" t="s">
        <v>118</v>
      </c>
      <c r="AH537">
        <v>750</v>
      </c>
      <c r="AI537">
        <v>772.5</v>
      </c>
    </row>
    <row r="538" spans="1:35" x14ac:dyDescent="0.35">
      <c r="A538" t="s">
        <v>96</v>
      </c>
      <c r="B538" t="s">
        <v>1202</v>
      </c>
      <c r="C538" t="s">
        <v>1203</v>
      </c>
      <c r="D538" t="s">
        <v>25</v>
      </c>
      <c r="E538" t="s">
        <v>140</v>
      </c>
      <c r="F538" t="s">
        <v>215</v>
      </c>
      <c r="G538" t="s">
        <v>1247</v>
      </c>
      <c r="H538">
        <v>33</v>
      </c>
      <c r="I538">
        <v>76</v>
      </c>
      <c r="J538">
        <v>55</v>
      </c>
      <c r="K538">
        <v>76</v>
      </c>
      <c r="L538" t="s">
        <v>1206</v>
      </c>
      <c r="M538" s="81" t="s">
        <v>1207</v>
      </c>
      <c r="O538" t="s">
        <v>103</v>
      </c>
      <c r="P538" s="82">
        <f t="shared" si="10"/>
        <v>3246.594196</v>
      </c>
      <c r="Q538" t="s">
        <v>1248</v>
      </c>
      <c r="R538">
        <v>43212105</v>
      </c>
      <c r="T538" t="s">
        <v>1209</v>
      </c>
      <c r="U538" t="s">
        <v>1249</v>
      </c>
      <c r="V538" t="s">
        <v>1211</v>
      </c>
      <c r="W538" s="82">
        <v>3357.3879999999999</v>
      </c>
      <c r="AG538" s="81" t="s">
        <v>1207</v>
      </c>
      <c r="AH538">
        <v>2900</v>
      </c>
      <c r="AI538">
        <v>2987</v>
      </c>
    </row>
    <row r="539" spans="1:35" x14ac:dyDescent="0.35">
      <c r="A539" t="s">
        <v>96</v>
      </c>
      <c r="B539" t="s">
        <v>1202</v>
      </c>
      <c r="C539" t="s">
        <v>1203</v>
      </c>
      <c r="D539" t="s">
        <v>25</v>
      </c>
      <c r="E539" t="s">
        <v>140</v>
      </c>
      <c r="F539" t="s">
        <v>215</v>
      </c>
      <c r="G539" t="s">
        <v>1247</v>
      </c>
      <c r="H539">
        <v>33</v>
      </c>
      <c r="I539">
        <v>76</v>
      </c>
      <c r="J539">
        <v>55</v>
      </c>
      <c r="K539">
        <v>76</v>
      </c>
      <c r="L539" t="s">
        <v>1212</v>
      </c>
      <c r="M539" t="s">
        <v>1213</v>
      </c>
      <c r="N539" t="s">
        <v>5</v>
      </c>
      <c r="O539" t="s">
        <v>108</v>
      </c>
      <c r="P539" s="82">
        <f t="shared" si="10"/>
        <v>0.1455369812</v>
      </c>
      <c r="T539" t="s">
        <v>1214</v>
      </c>
      <c r="U539" t="s">
        <v>1250</v>
      </c>
      <c r="V539" t="s">
        <v>1216</v>
      </c>
      <c r="W539" s="82">
        <v>0.15050359999999999</v>
      </c>
      <c r="AG539" t="s">
        <v>1213</v>
      </c>
      <c r="AH539">
        <v>0.13</v>
      </c>
      <c r="AI539">
        <v>0.13389999999999999</v>
      </c>
    </row>
    <row r="540" spans="1:35" x14ac:dyDescent="0.35">
      <c r="A540" t="s">
        <v>96</v>
      </c>
      <c r="B540" t="s">
        <v>1202</v>
      </c>
      <c r="C540" t="s">
        <v>1203</v>
      </c>
      <c r="D540" t="s">
        <v>25</v>
      </c>
      <c r="E540" t="s">
        <v>140</v>
      </c>
      <c r="F540" t="s">
        <v>215</v>
      </c>
      <c r="G540" t="s">
        <v>1247</v>
      </c>
      <c r="H540">
        <v>33</v>
      </c>
      <c r="I540">
        <v>76</v>
      </c>
      <c r="J540">
        <v>55</v>
      </c>
      <c r="K540">
        <v>76</v>
      </c>
      <c r="L540" t="s">
        <v>1217</v>
      </c>
      <c r="M540" t="s">
        <v>7</v>
      </c>
      <c r="N540" t="s">
        <v>5</v>
      </c>
      <c r="O540" t="s">
        <v>108</v>
      </c>
      <c r="P540" s="82">
        <f t="shared" si="10"/>
        <v>0.1455369812</v>
      </c>
      <c r="T540" t="s">
        <v>1218</v>
      </c>
      <c r="U540" t="s">
        <v>1251</v>
      </c>
      <c r="V540" t="s">
        <v>114</v>
      </c>
      <c r="W540" s="82">
        <v>0.15050359999999999</v>
      </c>
      <c r="AG540" t="s">
        <v>7</v>
      </c>
      <c r="AH540">
        <v>0.13</v>
      </c>
      <c r="AI540">
        <v>0.13389999999999999</v>
      </c>
    </row>
    <row r="541" spans="1:35" x14ac:dyDescent="0.35">
      <c r="A541" t="s">
        <v>96</v>
      </c>
      <c r="B541" t="s">
        <v>1202</v>
      </c>
      <c r="C541" t="s">
        <v>1203</v>
      </c>
      <c r="D541" t="s">
        <v>25</v>
      </c>
      <c r="E541" t="s">
        <v>140</v>
      </c>
      <c r="F541" t="s">
        <v>215</v>
      </c>
      <c r="G541" t="s">
        <v>1247</v>
      </c>
      <c r="H541">
        <v>33</v>
      </c>
      <c r="I541">
        <v>76</v>
      </c>
      <c r="J541">
        <v>55</v>
      </c>
      <c r="K541">
        <v>76</v>
      </c>
      <c r="L541" t="s">
        <v>1220</v>
      </c>
      <c r="M541" t="s">
        <v>9</v>
      </c>
      <c r="N541" t="s">
        <v>5</v>
      </c>
      <c r="O541" t="s">
        <v>108</v>
      </c>
      <c r="P541" s="82">
        <f t="shared" si="10"/>
        <v>0.1455369812</v>
      </c>
      <c r="T541" t="s">
        <v>1221</v>
      </c>
      <c r="U541" t="s">
        <v>1252</v>
      </c>
      <c r="V541" t="s">
        <v>117</v>
      </c>
      <c r="W541" s="82">
        <v>0.15050359999999999</v>
      </c>
      <c r="AG541" t="s">
        <v>9</v>
      </c>
      <c r="AH541">
        <v>0.13</v>
      </c>
      <c r="AI541">
        <v>0.13389999999999999</v>
      </c>
    </row>
    <row r="542" spans="1:35" x14ac:dyDescent="0.35">
      <c r="A542" t="s">
        <v>96</v>
      </c>
      <c r="B542" t="s">
        <v>1202</v>
      </c>
      <c r="C542" t="s">
        <v>1203</v>
      </c>
      <c r="D542" t="s">
        <v>25</v>
      </c>
      <c r="E542" t="s">
        <v>140</v>
      </c>
      <c r="F542" t="s">
        <v>215</v>
      </c>
      <c r="G542" t="s">
        <v>1247</v>
      </c>
      <c r="H542">
        <v>33</v>
      </c>
      <c r="I542">
        <v>76</v>
      </c>
      <c r="J542">
        <v>55</v>
      </c>
      <c r="K542">
        <v>76</v>
      </c>
      <c r="L542" t="s">
        <v>1223</v>
      </c>
      <c r="M542" s="81" t="s">
        <v>118</v>
      </c>
      <c r="N542" t="s">
        <v>1224</v>
      </c>
      <c r="O542" t="s">
        <v>103</v>
      </c>
      <c r="P542" s="82">
        <f t="shared" si="10"/>
        <v>0</v>
      </c>
      <c r="Q542" t="s">
        <v>293</v>
      </c>
      <c r="R542">
        <v>43212105</v>
      </c>
      <c r="T542" t="s">
        <v>1225</v>
      </c>
      <c r="U542" t="s">
        <v>1253</v>
      </c>
      <c r="V542" t="s">
        <v>1227</v>
      </c>
      <c r="W542" s="82">
        <v>0</v>
      </c>
      <c r="AG542" s="81" t="s">
        <v>118</v>
      </c>
      <c r="AH542">
        <v>0</v>
      </c>
      <c r="AI542">
        <v>0</v>
      </c>
    </row>
    <row r="543" spans="1:35" x14ac:dyDescent="0.35">
      <c r="A543" t="s">
        <v>96</v>
      </c>
      <c r="B543" t="s">
        <v>1202</v>
      </c>
      <c r="C543" t="s">
        <v>1203</v>
      </c>
      <c r="D543" t="s">
        <v>25</v>
      </c>
      <c r="E543" t="s">
        <v>140</v>
      </c>
      <c r="F543" t="s">
        <v>215</v>
      </c>
      <c r="G543" t="s">
        <v>1247</v>
      </c>
      <c r="H543">
        <v>33</v>
      </c>
      <c r="I543">
        <v>76</v>
      </c>
      <c r="J543">
        <v>55</v>
      </c>
      <c r="K543">
        <v>76</v>
      </c>
      <c r="L543" t="s">
        <v>1228</v>
      </c>
      <c r="M543" s="81" t="s">
        <v>118</v>
      </c>
      <c r="N543" t="s">
        <v>1229</v>
      </c>
      <c r="O543" t="s">
        <v>103</v>
      </c>
      <c r="P543" s="82">
        <f t="shared" si="10"/>
        <v>1500.1504216000001</v>
      </c>
      <c r="Q543" t="s">
        <v>1254</v>
      </c>
      <c r="R543">
        <v>44101705</v>
      </c>
      <c r="T543" t="s">
        <v>1231</v>
      </c>
      <c r="U543" t="s">
        <v>1255</v>
      </c>
      <c r="V543" t="s">
        <v>1233</v>
      </c>
      <c r="W543" s="82">
        <v>1551.3448000000001</v>
      </c>
      <c r="AG543" s="81" t="s">
        <v>118</v>
      </c>
      <c r="AH543">
        <v>1340</v>
      </c>
      <c r="AI543">
        <v>1380.2</v>
      </c>
    </row>
    <row r="544" spans="1:35" x14ac:dyDescent="0.35">
      <c r="A544" t="s">
        <v>96</v>
      </c>
      <c r="B544" t="s">
        <v>1202</v>
      </c>
      <c r="C544" t="s">
        <v>1203</v>
      </c>
      <c r="D544" t="s">
        <v>25</v>
      </c>
      <c r="E544" t="s">
        <v>140</v>
      </c>
      <c r="F544" t="s">
        <v>215</v>
      </c>
      <c r="G544" t="s">
        <v>1247</v>
      </c>
      <c r="H544">
        <v>33</v>
      </c>
      <c r="I544">
        <v>76</v>
      </c>
      <c r="J544">
        <v>55</v>
      </c>
      <c r="K544">
        <v>76</v>
      </c>
      <c r="L544" t="s">
        <v>1234</v>
      </c>
      <c r="M544" s="81" t="s">
        <v>118</v>
      </c>
      <c r="N544" t="s">
        <v>15</v>
      </c>
      <c r="O544" t="s">
        <v>103</v>
      </c>
      <c r="P544" s="82">
        <f t="shared" si="10"/>
        <v>587.74550099999999</v>
      </c>
      <c r="Q544" t="s">
        <v>1256</v>
      </c>
      <c r="R544">
        <v>44103103</v>
      </c>
      <c r="T544" t="s">
        <v>1236</v>
      </c>
      <c r="U544" t="s">
        <v>1257</v>
      </c>
      <c r="V544" t="s">
        <v>126</v>
      </c>
      <c r="W544" s="82">
        <v>607.803</v>
      </c>
      <c r="AG544" s="81" t="s">
        <v>118</v>
      </c>
      <c r="AH544">
        <v>525</v>
      </c>
      <c r="AI544">
        <v>540.75</v>
      </c>
    </row>
    <row r="545" spans="1:35" x14ac:dyDescent="0.35">
      <c r="A545" t="s">
        <v>96</v>
      </c>
      <c r="B545" t="s">
        <v>1258</v>
      </c>
      <c r="C545" t="s">
        <v>1259</v>
      </c>
      <c r="D545" t="s">
        <v>23</v>
      </c>
      <c r="E545" t="s">
        <v>99</v>
      </c>
      <c r="F545" t="s">
        <v>1204</v>
      </c>
      <c r="G545" t="s">
        <v>1260</v>
      </c>
      <c r="H545">
        <v>40</v>
      </c>
      <c r="I545">
        <v>0</v>
      </c>
      <c r="J545">
        <v>69.400000000000006</v>
      </c>
      <c r="K545">
        <v>0</v>
      </c>
      <c r="L545" t="s">
        <v>1261</v>
      </c>
      <c r="M545" s="81" t="s">
        <v>1262</v>
      </c>
      <c r="O545" t="s">
        <v>103</v>
      </c>
      <c r="P545" s="82">
        <f t="shared" si="10"/>
        <v>2642.0559664000002</v>
      </c>
      <c r="Q545" t="s">
        <v>1263</v>
      </c>
      <c r="R545">
        <v>43212105</v>
      </c>
      <c r="T545" t="s">
        <v>1264</v>
      </c>
      <c r="U545" t="s">
        <v>1265</v>
      </c>
      <c r="V545" t="s">
        <v>1266</v>
      </c>
      <c r="W545" s="82">
        <v>2732.2192000000005</v>
      </c>
      <c r="AG545" s="81" t="s">
        <v>1262</v>
      </c>
      <c r="AH545">
        <v>2360</v>
      </c>
      <c r="AI545">
        <v>2430.8000000000002</v>
      </c>
    </row>
    <row r="546" spans="1:35" x14ac:dyDescent="0.35">
      <c r="A546" t="s">
        <v>96</v>
      </c>
      <c r="B546" t="s">
        <v>1258</v>
      </c>
      <c r="C546" t="s">
        <v>1259</v>
      </c>
      <c r="D546" t="s">
        <v>23</v>
      </c>
      <c r="E546" t="s">
        <v>99</v>
      </c>
      <c r="F546" t="s">
        <v>1204</v>
      </c>
      <c r="G546" t="s">
        <v>1260</v>
      </c>
      <c r="H546">
        <v>40</v>
      </c>
      <c r="I546">
        <v>0</v>
      </c>
      <c r="J546">
        <v>69.400000000000006</v>
      </c>
      <c r="K546">
        <v>0</v>
      </c>
      <c r="L546" t="s">
        <v>1267</v>
      </c>
      <c r="M546" t="s">
        <v>1213</v>
      </c>
      <c r="N546" t="s">
        <v>5</v>
      </c>
      <c r="O546" t="s">
        <v>108</v>
      </c>
      <c r="P546" s="82">
        <f t="shared" si="10"/>
        <v>8.3963643000000004E-2</v>
      </c>
      <c r="T546" t="s">
        <v>1268</v>
      </c>
      <c r="U546" t="s">
        <v>1269</v>
      </c>
      <c r="V546" t="s">
        <v>1216</v>
      </c>
      <c r="W546" s="82">
        <v>8.6829000000000003E-2</v>
      </c>
      <c r="AG546" t="s">
        <v>1213</v>
      </c>
      <c r="AH546">
        <v>7.4999999999999997E-2</v>
      </c>
      <c r="AI546">
        <v>7.7249999999999999E-2</v>
      </c>
    </row>
    <row r="547" spans="1:35" x14ac:dyDescent="0.35">
      <c r="A547" t="s">
        <v>96</v>
      </c>
      <c r="B547" t="s">
        <v>1258</v>
      </c>
      <c r="C547" t="s">
        <v>1259</v>
      </c>
      <c r="D547" t="s">
        <v>23</v>
      </c>
      <c r="E547" t="s">
        <v>99</v>
      </c>
      <c r="F547" t="s">
        <v>1204</v>
      </c>
      <c r="G547" t="s">
        <v>1260</v>
      </c>
      <c r="H547">
        <v>40</v>
      </c>
      <c r="I547">
        <v>0</v>
      </c>
      <c r="J547">
        <v>69.400000000000006</v>
      </c>
      <c r="K547">
        <v>0</v>
      </c>
      <c r="L547" t="s">
        <v>1270</v>
      </c>
      <c r="M547" t="s">
        <v>7</v>
      </c>
      <c r="N547" t="s">
        <v>5</v>
      </c>
      <c r="O547" t="s">
        <v>108</v>
      </c>
      <c r="P547" s="82">
        <f t="shared" si="10"/>
        <v>8.3963643000000004E-2</v>
      </c>
      <c r="T547" t="s">
        <v>1271</v>
      </c>
      <c r="U547" t="s">
        <v>1272</v>
      </c>
      <c r="V547" t="s">
        <v>114</v>
      </c>
      <c r="W547" s="82">
        <v>8.6829000000000003E-2</v>
      </c>
      <c r="AG547" t="s">
        <v>7</v>
      </c>
      <c r="AH547">
        <v>7.4999999999999997E-2</v>
      </c>
      <c r="AI547">
        <v>7.7249999999999999E-2</v>
      </c>
    </row>
    <row r="548" spans="1:35" x14ac:dyDescent="0.35">
      <c r="A548" t="s">
        <v>96</v>
      </c>
      <c r="B548" t="s">
        <v>1258</v>
      </c>
      <c r="C548" t="s">
        <v>1259</v>
      </c>
      <c r="D548" t="s">
        <v>23</v>
      </c>
      <c r="E548" t="s">
        <v>99</v>
      </c>
      <c r="F548" t="s">
        <v>1204</v>
      </c>
      <c r="G548" t="s">
        <v>1260</v>
      </c>
      <c r="H548">
        <v>40</v>
      </c>
      <c r="I548">
        <v>0</v>
      </c>
      <c r="J548">
        <v>69.400000000000006</v>
      </c>
      <c r="K548">
        <v>0</v>
      </c>
      <c r="L548" t="s">
        <v>1273</v>
      </c>
      <c r="M548" t="s">
        <v>9</v>
      </c>
      <c r="N548" t="s">
        <v>5</v>
      </c>
      <c r="O548" t="s">
        <v>108</v>
      </c>
      <c r="P548" s="82">
        <f t="shared" si="10"/>
        <v>8.3963643000000004E-2</v>
      </c>
      <c r="T548" t="s">
        <v>1274</v>
      </c>
      <c r="U548" t="s">
        <v>1275</v>
      </c>
      <c r="V548" t="s">
        <v>117</v>
      </c>
      <c r="W548" s="82">
        <v>8.6829000000000003E-2</v>
      </c>
      <c r="AG548" t="s">
        <v>9</v>
      </c>
      <c r="AH548">
        <v>7.4999999999999997E-2</v>
      </c>
      <c r="AI548">
        <v>7.7249999999999999E-2</v>
      </c>
    </row>
    <row r="549" spans="1:35" x14ac:dyDescent="0.35">
      <c r="A549" t="s">
        <v>96</v>
      </c>
      <c r="B549" t="s">
        <v>1258</v>
      </c>
      <c r="C549" t="s">
        <v>1259</v>
      </c>
      <c r="D549" t="s">
        <v>23</v>
      </c>
      <c r="E549" t="s">
        <v>99</v>
      </c>
      <c r="F549" t="s">
        <v>1204</v>
      </c>
      <c r="G549" t="s">
        <v>1260</v>
      </c>
      <c r="H549">
        <v>40</v>
      </c>
      <c r="I549">
        <v>0</v>
      </c>
      <c r="J549">
        <v>69.400000000000006</v>
      </c>
      <c r="K549">
        <v>0</v>
      </c>
      <c r="L549" t="s">
        <v>1276</v>
      </c>
      <c r="M549" s="81" t="s">
        <v>118</v>
      </c>
      <c r="N549" t="s">
        <v>1277</v>
      </c>
      <c r="O549" t="s">
        <v>103</v>
      </c>
      <c r="P549" s="82">
        <f t="shared" si="10"/>
        <v>766.86793939999995</v>
      </c>
      <c r="Q549" t="s">
        <v>1278</v>
      </c>
      <c r="R549">
        <v>43212105</v>
      </c>
      <c r="T549" t="s">
        <v>1279</v>
      </c>
      <c r="U549" t="s">
        <v>1280</v>
      </c>
      <c r="V549" t="s">
        <v>1281</v>
      </c>
      <c r="W549" s="82">
        <v>793.03819999999996</v>
      </c>
      <c r="AG549" s="81" t="s">
        <v>118</v>
      </c>
      <c r="AH549">
        <v>685</v>
      </c>
      <c r="AI549">
        <v>705.55</v>
      </c>
    </row>
    <row r="550" spans="1:35" x14ac:dyDescent="0.35">
      <c r="A550" t="s">
        <v>96</v>
      </c>
      <c r="B550" t="s">
        <v>1258</v>
      </c>
      <c r="C550" t="s">
        <v>1259</v>
      </c>
      <c r="D550" t="s">
        <v>23</v>
      </c>
      <c r="E550" t="s">
        <v>99</v>
      </c>
      <c r="F550" t="s">
        <v>1204</v>
      </c>
      <c r="G550" t="s">
        <v>1260</v>
      </c>
      <c r="H550">
        <v>40</v>
      </c>
      <c r="I550">
        <v>0</v>
      </c>
      <c r="J550">
        <v>69.400000000000006</v>
      </c>
      <c r="K550">
        <v>0</v>
      </c>
      <c r="L550" t="s">
        <v>1282</v>
      </c>
      <c r="M550" s="81" t="s">
        <v>118</v>
      </c>
      <c r="N550" t="s">
        <v>15</v>
      </c>
      <c r="O550" t="s">
        <v>103</v>
      </c>
      <c r="P550" s="82">
        <f t="shared" si="10"/>
        <v>895.61219200000005</v>
      </c>
      <c r="Q550" t="s">
        <v>1283</v>
      </c>
      <c r="R550">
        <v>44103103</v>
      </c>
      <c r="T550" t="s">
        <v>1284</v>
      </c>
      <c r="U550" t="s">
        <v>1285</v>
      </c>
      <c r="V550" t="s">
        <v>126</v>
      </c>
      <c r="W550" s="82">
        <v>926.17600000000004</v>
      </c>
      <c r="AG550" s="81" t="s">
        <v>118</v>
      </c>
      <c r="AH550">
        <v>800</v>
      </c>
      <c r="AI550">
        <v>824</v>
      </c>
    </row>
    <row r="551" spans="1:35" x14ac:dyDescent="0.35">
      <c r="A551" t="s">
        <v>96</v>
      </c>
      <c r="B551" t="s">
        <v>1258</v>
      </c>
      <c r="C551" t="s">
        <v>1259</v>
      </c>
      <c r="D551" t="s">
        <v>24</v>
      </c>
      <c r="E551" t="s">
        <v>127</v>
      </c>
      <c r="F551" t="s">
        <v>128</v>
      </c>
      <c r="G551" t="s">
        <v>1286</v>
      </c>
      <c r="H551">
        <v>43</v>
      </c>
      <c r="I551" t="s">
        <v>526</v>
      </c>
      <c r="J551">
        <v>72</v>
      </c>
      <c r="K551" t="s">
        <v>526</v>
      </c>
      <c r="L551" t="s">
        <v>1261</v>
      </c>
      <c r="M551" s="81" t="s">
        <v>1262</v>
      </c>
      <c r="O551" t="s">
        <v>103</v>
      </c>
      <c r="P551" s="82">
        <f t="shared" si="10"/>
        <v>4048.16710784</v>
      </c>
      <c r="Q551" t="s">
        <v>1287</v>
      </c>
      <c r="R551">
        <v>43212105</v>
      </c>
      <c r="T551" t="s">
        <v>1264</v>
      </c>
      <c r="U551" t="s">
        <v>1288</v>
      </c>
      <c r="V551" t="s">
        <v>1266</v>
      </c>
      <c r="W551" s="82">
        <v>4186.3155200000001</v>
      </c>
      <c r="AG551" s="81" t="s">
        <v>1262</v>
      </c>
      <c r="AH551">
        <v>3616</v>
      </c>
      <c r="AI551">
        <v>3724.48</v>
      </c>
    </row>
    <row r="552" spans="1:35" x14ac:dyDescent="0.35">
      <c r="A552" t="s">
        <v>96</v>
      </c>
      <c r="B552" t="s">
        <v>1258</v>
      </c>
      <c r="C552" t="s">
        <v>1259</v>
      </c>
      <c r="D552" t="s">
        <v>24</v>
      </c>
      <c r="E552" t="s">
        <v>127</v>
      </c>
      <c r="F552" t="s">
        <v>128</v>
      </c>
      <c r="G552" t="s">
        <v>1286</v>
      </c>
      <c r="H552">
        <v>43</v>
      </c>
      <c r="I552" t="s">
        <v>526</v>
      </c>
      <c r="J552">
        <v>72</v>
      </c>
      <c r="K552" t="s">
        <v>526</v>
      </c>
      <c r="L552" t="s">
        <v>1267</v>
      </c>
      <c r="M552" t="s">
        <v>1213</v>
      </c>
      <c r="N552" t="s">
        <v>5</v>
      </c>
      <c r="O552" t="s">
        <v>108</v>
      </c>
      <c r="P552" s="82">
        <f t="shared" si="10"/>
        <v>7.8366066800000009E-2</v>
      </c>
      <c r="T552" t="s">
        <v>1268</v>
      </c>
      <c r="U552" t="s">
        <v>1289</v>
      </c>
      <c r="V552" t="s">
        <v>1216</v>
      </c>
      <c r="W552" s="82">
        <v>8.1040400000000012E-2</v>
      </c>
      <c r="AG552" t="s">
        <v>1213</v>
      </c>
      <c r="AH552">
        <v>7.0000000000000007E-2</v>
      </c>
      <c r="AI552">
        <v>7.2100000000000011E-2</v>
      </c>
    </row>
    <row r="553" spans="1:35" x14ac:dyDescent="0.35">
      <c r="A553" t="s">
        <v>96</v>
      </c>
      <c r="B553" t="s">
        <v>1258</v>
      </c>
      <c r="C553" t="s">
        <v>1259</v>
      </c>
      <c r="D553" t="s">
        <v>24</v>
      </c>
      <c r="E553" t="s">
        <v>127</v>
      </c>
      <c r="F553" t="s">
        <v>128</v>
      </c>
      <c r="G553" t="s">
        <v>1286</v>
      </c>
      <c r="H553">
        <v>43</v>
      </c>
      <c r="I553" t="s">
        <v>526</v>
      </c>
      <c r="J553">
        <v>72</v>
      </c>
      <c r="K553" t="s">
        <v>526</v>
      </c>
      <c r="L553" t="s">
        <v>1270</v>
      </c>
      <c r="M553" t="s">
        <v>7</v>
      </c>
      <c r="N553" t="s">
        <v>5</v>
      </c>
      <c r="O553" t="s">
        <v>108</v>
      </c>
      <c r="P553" s="82">
        <f t="shared" si="10"/>
        <v>8.95612192E-2</v>
      </c>
      <c r="T553" t="s">
        <v>1271</v>
      </c>
      <c r="U553" t="s">
        <v>1290</v>
      </c>
      <c r="V553" t="s">
        <v>114</v>
      </c>
      <c r="W553" s="82">
        <v>9.2617599999999994E-2</v>
      </c>
      <c r="AG553" t="s">
        <v>7</v>
      </c>
      <c r="AH553">
        <v>0.08</v>
      </c>
      <c r="AI553">
        <v>8.2400000000000001E-2</v>
      </c>
    </row>
    <row r="554" spans="1:35" x14ac:dyDescent="0.35">
      <c r="A554" t="s">
        <v>96</v>
      </c>
      <c r="B554" t="s">
        <v>1258</v>
      </c>
      <c r="C554" t="s">
        <v>1259</v>
      </c>
      <c r="D554" t="s">
        <v>24</v>
      </c>
      <c r="E554" t="s">
        <v>127</v>
      </c>
      <c r="F554" t="s">
        <v>128</v>
      </c>
      <c r="G554" t="s">
        <v>1286</v>
      </c>
      <c r="H554">
        <v>43</v>
      </c>
      <c r="I554" t="s">
        <v>526</v>
      </c>
      <c r="J554">
        <v>72</v>
      </c>
      <c r="K554" t="s">
        <v>526</v>
      </c>
      <c r="L554" t="s">
        <v>1273</v>
      </c>
      <c r="M554" t="s">
        <v>9</v>
      </c>
      <c r="N554" t="s">
        <v>5</v>
      </c>
      <c r="O554" t="s">
        <v>108</v>
      </c>
      <c r="P554" s="82">
        <f t="shared" si="10"/>
        <v>0.10075637159999999</v>
      </c>
      <c r="T554" t="s">
        <v>1274</v>
      </c>
      <c r="U554" t="s">
        <v>1291</v>
      </c>
      <c r="V554" t="s">
        <v>117</v>
      </c>
      <c r="W554" s="82">
        <v>0.10419479999999999</v>
      </c>
      <c r="AG554" t="s">
        <v>9</v>
      </c>
      <c r="AH554">
        <v>0.09</v>
      </c>
      <c r="AI554">
        <v>9.2699999999999991E-2</v>
      </c>
    </row>
    <row r="555" spans="1:35" x14ac:dyDescent="0.35">
      <c r="A555" t="s">
        <v>96</v>
      </c>
      <c r="B555" t="s">
        <v>1258</v>
      </c>
      <c r="C555" t="s">
        <v>1259</v>
      </c>
      <c r="D555" t="s">
        <v>24</v>
      </c>
      <c r="E555" t="s">
        <v>127</v>
      </c>
      <c r="F555" t="s">
        <v>128</v>
      </c>
      <c r="G555" t="s">
        <v>1286</v>
      </c>
      <c r="H555">
        <v>43</v>
      </c>
      <c r="I555" t="s">
        <v>526</v>
      </c>
      <c r="J555">
        <v>72</v>
      </c>
      <c r="K555" t="s">
        <v>526</v>
      </c>
      <c r="L555" t="s">
        <v>1276</v>
      </c>
      <c r="M555" s="81" t="s">
        <v>118</v>
      </c>
      <c r="N555" t="s">
        <v>1277</v>
      </c>
      <c r="O555" t="s">
        <v>103</v>
      </c>
      <c r="P555" s="82">
        <f t="shared" si="10"/>
        <v>968.3806826</v>
      </c>
      <c r="Q555" t="s">
        <v>1292</v>
      </c>
      <c r="R555">
        <v>43212105</v>
      </c>
      <c r="T555" t="s">
        <v>1279</v>
      </c>
      <c r="U555" t="s">
        <v>1293</v>
      </c>
      <c r="V555" t="s">
        <v>1281</v>
      </c>
      <c r="W555" s="82">
        <v>1001.4278</v>
      </c>
      <c r="AG555" s="81" t="s">
        <v>118</v>
      </c>
      <c r="AH555">
        <v>865</v>
      </c>
      <c r="AI555">
        <v>890.95</v>
      </c>
    </row>
    <row r="556" spans="1:35" x14ac:dyDescent="0.35">
      <c r="A556" t="s">
        <v>96</v>
      </c>
      <c r="B556" t="s">
        <v>1258</v>
      </c>
      <c r="C556" t="s">
        <v>1259</v>
      </c>
      <c r="D556" t="s">
        <v>24</v>
      </c>
      <c r="E556" t="s">
        <v>127</v>
      </c>
      <c r="F556" t="s">
        <v>128</v>
      </c>
      <c r="G556" t="s">
        <v>1286</v>
      </c>
      <c r="H556">
        <v>43</v>
      </c>
      <c r="I556" t="s">
        <v>526</v>
      </c>
      <c r="J556">
        <v>72</v>
      </c>
      <c r="K556" t="s">
        <v>526</v>
      </c>
      <c r="L556" t="s">
        <v>1282</v>
      </c>
      <c r="M556" s="81" t="s">
        <v>118</v>
      </c>
      <c r="N556" t="s">
        <v>15</v>
      </c>
      <c r="O556" t="s">
        <v>103</v>
      </c>
      <c r="P556" s="82">
        <f t="shared" si="10"/>
        <v>895.61219200000005</v>
      </c>
      <c r="Q556" t="s">
        <v>1294</v>
      </c>
      <c r="R556">
        <v>44103103</v>
      </c>
      <c r="T556" t="s">
        <v>1284</v>
      </c>
      <c r="U556" t="s">
        <v>1295</v>
      </c>
      <c r="V556" t="s">
        <v>126</v>
      </c>
      <c r="W556" s="82">
        <v>926.17600000000004</v>
      </c>
      <c r="AG556" s="81" t="s">
        <v>118</v>
      </c>
      <c r="AH556">
        <v>800</v>
      </c>
      <c r="AI556">
        <v>824</v>
      </c>
    </row>
    <row r="557" spans="1:35" x14ac:dyDescent="0.35">
      <c r="A557" t="s">
        <v>96</v>
      </c>
      <c r="B557" t="s">
        <v>1258</v>
      </c>
      <c r="C557" t="s">
        <v>1259</v>
      </c>
      <c r="D557" t="s">
        <v>25</v>
      </c>
      <c r="E557" t="s">
        <v>140</v>
      </c>
      <c r="F557" t="s">
        <v>215</v>
      </c>
      <c r="G557" t="s">
        <v>1296</v>
      </c>
      <c r="H557">
        <v>45</v>
      </c>
      <c r="I557">
        <v>76</v>
      </c>
      <c r="J557">
        <v>56</v>
      </c>
      <c r="K557">
        <v>76</v>
      </c>
      <c r="L557" t="s">
        <v>1261</v>
      </c>
      <c r="M557" s="81" t="s">
        <v>1262</v>
      </c>
      <c r="O557" t="s">
        <v>103</v>
      </c>
      <c r="P557" s="82">
        <f t="shared" si="10"/>
        <v>3974.279102</v>
      </c>
      <c r="Q557" t="s">
        <v>1297</v>
      </c>
      <c r="R557">
        <v>43212105</v>
      </c>
      <c r="T557" t="s">
        <v>1264</v>
      </c>
      <c r="U557" t="s">
        <v>1298</v>
      </c>
      <c r="V557" t="s">
        <v>1266</v>
      </c>
      <c r="W557" s="82">
        <v>4109.9059999999999</v>
      </c>
      <c r="AG557" s="81" t="s">
        <v>1262</v>
      </c>
      <c r="AH557">
        <v>3550</v>
      </c>
      <c r="AI557">
        <v>3656.5</v>
      </c>
    </row>
    <row r="558" spans="1:35" x14ac:dyDescent="0.35">
      <c r="A558" t="s">
        <v>96</v>
      </c>
      <c r="B558" t="s">
        <v>1258</v>
      </c>
      <c r="C558" t="s">
        <v>1259</v>
      </c>
      <c r="D558" t="s">
        <v>25</v>
      </c>
      <c r="E558" t="s">
        <v>140</v>
      </c>
      <c r="F558" t="s">
        <v>215</v>
      </c>
      <c r="G558" t="s">
        <v>1296</v>
      </c>
      <c r="H558">
        <v>45</v>
      </c>
      <c r="I558">
        <v>76</v>
      </c>
      <c r="J558">
        <v>56</v>
      </c>
      <c r="K558">
        <v>76</v>
      </c>
      <c r="L558" t="s">
        <v>1267</v>
      </c>
      <c r="M558" t="s">
        <v>1213</v>
      </c>
      <c r="N558" t="s">
        <v>5</v>
      </c>
      <c r="O558" t="s">
        <v>108</v>
      </c>
      <c r="P558" s="82">
        <f t="shared" si="10"/>
        <v>8.95612192E-2</v>
      </c>
      <c r="T558" t="s">
        <v>1268</v>
      </c>
      <c r="U558" t="s">
        <v>1299</v>
      </c>
      <c r="V558" t="s">
        <v>1216</v>
      </c>
      <c r="W558" s="82">
        <v>9.2617599999999994E-2</v>
      </c>
      <c r="AG558" t="s">
        <v>1213</v>
      </c>
      <c r="AH558">
        <v>0.08</v>
      </c>
      <c r="AI558">
        <v>8.2400000000000001E-2</v>
      </c>
    </row>
    <row r="559" spans="1:35" x14ac:dyDescent="0.35">
      <c r="A559" t="s">
        <v>96</v>
      </c>
      <c r="B559" t="s">
        <v>1258</v>
      </c>
      <c r="C559" t="s">
        <v>1259</v>
      </c>
      <c r="D559" t="s">
        <v>25</v>
      </c>
      <c r="E559" t="s">
        <v>140</v>
      </c>
      <c r="F559" t="s">
        <v>215</v>
      </c>
      <c r="G559" t="s">
        <v>1296</v>
      </c>
      <c r="H559">
        <v>45</v>
      </c>
      <c r="I559">
        <v>76</v>
      </c>
      <c r="J559">
        <v>56</v>
      </c>
      <c r="K559">
        <v>76</v>
      </c>
      <c r="L559" t="s">
        <v>1270</v>
      </c>
      <c r="M559" t="s">
        <v>7</v>
      </c>
      <c r="N559" t="s">
        <v>5</v>
      </c>
      <c r="O559" t="s">
        <v>108</v>
      </c>
      <c r="P559" s="82">
        <f t="shared" si="10"/>
        <v>8.95612192E-2</v>
      </c>
      <c r="T559" t="s">
        <v>1271</v>
      </c>
      <c r="U559" t="s">
        <v>1300</v>
      </c>
      <c r="V559" t="s">
        <v>114</v>
      </c>
      <c r="W559" s="82">
        <v>9.2617599999999994E-2</v>
      </c>
      <c r="AG559" t="s">
        <v>7</v>
      </c>
      <c r="AH559">
        <v>0.08</v>
      </c>
      <c r="AI559">
        <v>8.2400000000000001E-2</v>
      </c>
    </row>
    <row r="560" spans="1:35" x14ac:dyDescent="0.35">
      <c r="A560" t="s">
        <v>96</v>
      </c>
      <c r="B560" t="s">
        <v>1258</v>
      </c>
      <c r="C560" t="s">
        <v>1259</v>
      </c>
      <c r="D560" t="s">
        <v>25</v>
      </c>
      <c r="E560" t="s">
        <v>140</v>
      </c>
      <c r="F560" t="s">
        <v>215</v>
      </c>
      <c r="G560" t="s">
        <v>1296</v>
      </c>
      <c r="H560">
        <v>45</v>
      </c>
      <c r="I560">
        <v>76</v>
      </c>
      <c r="J560">
        <v>56</v>
      </c>
      <c r="K560">
        <v>76</v>
      </c>
      <c r="L560" t="s">
        <v>1273</v>
      </c>
      <c r="M560" t="s">
        <v>9</v>
      </c>
      <c r="N560" t="s">
        <v>5</v>
      </c>
      <c r="O560" t="s">
        <v>108</v>
      </c>
      <c r="P560" s="82">
        <f t="shared" si="10"/>
        <v>8.95612192E-2</v>
      </c>
      <c r="T560" t="s">
        <v>1274</v>
      </c>
      <c r="U560" t="s">
        <v>1301</v>
      </c>
      <c r="V560" t="s">
        <v>117</v>
      </c>
      <c r="W560" s="82">
        <v>9.2617599999999994E-2</v>
      </c>
      <c r="AG560" t="s">
        <v>9</v>
      </c>
      <c r="AH560">
        <v>0.08</v>
      </c>
      <c r="AI560">
        <v>8.2400000000000001E-2</v>
      </c>
    </row>
    <row r="561" spans="1:35" x14ac:dyDescent="0.35">
      <c r="A561" t="s">
        <v>96</v>
      </c>
      <c r="B561" t="s">
        <v>1258</v>
      </c>
      <c r="C561" t="s">
        <v>1259</v>
      </c>
      <c r="D561" t="s">
        <v>25</v>
      </c>
      <c r="E561" t="s">
        <v>140</v>
      </c>
      <c r="F561" t="s">
        <v>215</v>
      </c>
      <c r="G561" t="s">
        <v>1296</v>
      </c>
      <c r="H561">
        <v>45</v>
      </c>
      <c r="I561">
        <v>76</v>
      </c>
      <c r="J561">
        <v>56</v>
      </c>
      <c r="K561">
        <v>76</v>
      </c>
      <c r="L561" t="s">
        <v>1276</v>
      </c>
      <c r="M561" s="81" t="s">
        <v>118</v>
      </c>
      <c r="N561" t="s">
        <v>1277</v>
      </c>
      <c r="O561" t="s">
        <v>103</v>
      </c>
      <c r="P561" s="82">
        <f t="shared" si="10"/>
        <v>1287.4425259999998</v>
      </c>
      <c r="Q561" t="s">
        <v>1302</v>
      </c>
      <c r="R561">
        <v>44101705</v>
      </c>
      <c r="T561" t="s">
        <v>1279</v>
      </c>
      <c r="U561" t="s">
        <v>1303</v>
      </c>
      <c r="V561" t="s">
        <v>1281</v>
      </c>
      <c r="W561" s="82">
        <v>1331.3779999999999</v>
      </c>
      <c r="AG561" s="81" t="s">
        <v>118</v>
      </c>
      <c r="AH561">
        <v>1150</v>
      </c>
      <c r="AI561">
        <v>1184.5</v>
      </c>
    </row>
    <row r="562" spans="1:35" x14ac:dyDescent="0.35">
      <c r="A562" t="s">
        <v>96</v>
      </c>
      <c r="B562" t="s">
        <v>1258</v>
      </c>
      <c r="C562" t="s">
        <v>1259</v>
      </c>
      <c r="D562" t="s">
        <v>25</v>
      </c>
      <c r="E562" t="s">
        <v>140</v>
      </c>
      <c r="F562" t="s">
        <v>215</v>
      </c>
      <c r="G562" t="s">
        <v>1296</v>
      </c>
      <c r="H562">
        <v>45</v>
      </c>
      <c r="I562">
        <v>76</v>
      </c>
      <c r="J562">
        <v>56</v>
      </c>
      <c r="K562">
        <v>76</v>
      </c>
      <c r="L562" t="s">
        <v>1282</v>
      </c>
      <c r="M562" s="81" t="s">
        <v>118</v>
      </c>
      <c r="N562" t="s">
        <v>15</v>
      </c>
      <c r="O562" t="s">
        <v>103</v>
      </c>
      <c r="P562" s="82">
        <f t="shared" si="10"/>
        <v>780.30212227999994</v>
      </c>
      <c r="Q562" t="s">
        <v>149</v>
      </c>
      <c r="R562">
        <v>44103103</v>
      </c>
      <c r="T562" t="s">
        <v>1284</v>
      </c>
      <c r="U562" t="s">
        <v>1304</v>
      </c>
      <c r="V562" t="s">
        <v>126</v>
      </c>
      <c r="W562" s="82">
        <v>806.93083999999999</v>
      </c>
      <c r="AG562" s="81" t="s">
        <v>118</v>
      </c>
      <c r="AH562">
        <v>697</v>
      </c>
      <c r="AI562">
        <v>717.91</v>
      </c>
    </row>
    <row r="563" spans="1:35" x14ac:dyDescent="0.35">
      <c r="A563" t="s">
        <v>96</v>
      </c>
      <c r="B563" t="s">
        <v>1305</v>
      </c>
      <c r="C563" t="s">
        <v>1306</v>
      </c>
      <c r="D563" t="s">
        <v>23</v>
      </c>
      <c r="E563" t="s">
        <v>99</v>
      </c>
      <c r="F563" t="s">
        <v>1204</v>
      </c>
      <c r="G563" t="s">
        <v>1307</v>
      </c>
      <c r="H563">
        <v>27</v>
      </c>
      <c r="I563">
        <v>0</v>
      </c>
      <c r="J563">
        <v>62.2</v>
      </c>
      <c r="K563">
        <v>0</v>
      </c>
      <c r="L563" t="s">
        <v>1308</v>
      </c>
      <c r="M563" s="81" t="s">
        <v>1309</v>
      </c>
      <c r="O563" t="s">
        <v>103</v>
      </c>
      <c r="P563" s="82">
        <f t="shared" si="10"/>
        <v>3223.0843759599998</v>
      </c>
      <c r="Q563" t="s">
        <v>1310</v>
      </c>
      <c r="R563">
        <v>43212105</v>
      </c>
      <c r="T563" t="s">
        <v>1311</v>
      </c>
      <c r="U563" t="s">
        <v>1312</v>
      </c>
      <c r="V563" t="s">
        <v>1313</v>
      </c>
      <c r="W563" s="82">
        <v>3333.0758799999999</v>
      </c>
      <c r="AG563" s="81" t="s">
        <v>1309</v>
      </c>
      <c r="AH563">
        <v>2879</v>
      </c>
      <c r="AI563">
        <v>2965.37</v>
      </c>
    </row>
    <row r="564" spans="1:35" x14ac:dyDescent="0.35">
      <c r="A564" t="s">
        <v>96</v>
      </c>
      <c r="B564" t="s">
        <v>1305</v>
      </c>
      <c r="C564" t="s">
        <v>1306</v>
      </c>
      <c r="D564" t="s">
        <v>23</v>
      </c>
      <c r="E564" t="s">
        <v>99</v>
      </c>
      <c r="F564" t="s">
        <v>1204</v>
      </c>
      <c r="G564" t="s">
        <v>1307</v>
      </c>
      <c r="H564">
        <v>27</v>
      </c>
      <c r="I564">
        <v>0</v>
      </c>
      <c r="J564">
        <v>62.2</v>
      </c>
      <c r="K564">
        <v>0</v>
      </c>
      <c r="L564" t="s">
        <v>1314</v>
      </c>
      <c r="M564" t="s">
        <v>6</v>
      </c>
      <c r="N564" t="s">
        <v>5</v>
      </c>
      <c r="O564" t="s">
        <v>108</v>
      </c>
      <c r="P564" s="82">
        <f t="shared" si="10"/>
        <v>0.12538570688</v>
      </c>
      <c r="T564" t="s">
        <v>1315</v>
      </c>
      <c r="U564" t="s">
        <v>1316</v>
      </c>
      <c r="V564" t="s">
        <v>111</v>
      </c>
      <c r="W564" s="82">
        <v>0.12966464</v>
      </c>
      <c r="AG564" t="s">
        <v>6</v>
      </c>
      <c r="AH564">
        <v>0.112</v>
      </c>
      <c r="AI564">
        <v>0.11536</v>
      </c>
    </row>
    <row r="565" spans="1:35" x14ac:dyDescent="0.35">
      <c r="A565" t="s">
        <v>96</v>
      </c>
      <c r="B565" t="s">
        <v>1305</v>
      </c>
      <c r="C565" t="s">
        <v>1306</v>
      </c>
      <c r="D565" t="s">
        <v>23</v>
      </c>
      <c r="E565" t="s">
        <v>99</v>
      </c>
      <c r="F565" t="s">
        <v>1204</v>
      </c>
      <c r="G565" t="s">
        <v>1307</v>
      </c>
      <c r="H565">
        <v>27</v>
      </c>
      <c r="I565">
        <v>0</v>
      </c>
      <c r="J565">
        <v>62.2</v>
      </c>
      <c r="K565">
        <v>0</v>
      </c>
      <c r="L565" t="s">
        <v>1317</v>
      </c>
      <c r="M565" t="s">
        <v>6</v>
      </c>
      <c r="N565" t="s">
        <v>47</v>
      </c>
      <c r="O565" t="s">
        <v>108</v>
      </c>
      <c r="P565" s="82">
        <f t="shared" si="10"/>
        <v>0.47355494651999996</v>
      </c>
      <c r="T565" t="s">
        <v>1318</v>
      </c>
      <c r="U565" t="s">
        <v>1319</v>
      </c>
      <c r="V565" t="s">
        <v>501</v>
      </c>
      <c r="W565" s="82">
        <v>0.48971555999999994</v>
      </c>
      <c r="AG565" t="s">
        <v>6</v>
      </c>
      <c r="AH565">
        <v>0.42299999999999999</v>
      </c>
      <c r="AI565">
        <v>0.43568999999999997</v>
      </c>
    </row>
    <row r="566" spans="1:35" x14ac:dyDescent="0.35">
      <c r="A566" t="s">
        <v>96</v>
      </c>
      <c r="B566" t="s">
        <v>1305</v>
      </c>
      <c r="C566" t="s">
        <v>1306</v>
      </c>
      <c r="D566" t="s">
        <v>23</v>
      </c>
      <c r="E566" t="s">
        <v>99</v>
      </c>
      <c r="F566" t="s">
        <v>1204</v>
      </c>
      <c r="G566" t="s">
        <v>1307</v>
      </c>
      <c r="H566">
        <v>27</v>
      </c>
      <c r="I566">
        <v>0</v>
      </c>
      <c r="J566">
        <v>62.2</v>
      </c>
      <c r="K566">
        <v>0</v>
      </c>
      <c r="L566" t="s">
        <v>1320</v>
      </c>
      <c r="M566" t="s">
        <v>7</v>
      </c>
      <c r="N566" t="s">
        <v>5</v>
      </c>
      <c r="O566" t="s">
        <v>108</v>
      </c>
      <c r="P566" s="82">
        <f t="shared" si="10"/>
        <v>0.12538570688</v>
      </c>
      <c r="T566" t="s">
        <v>1321</v>
      </c>
      <c r="U566" t="s">
        <v>1322</v>
      </c>
      <c r="V566" t="s">
        <v>114</v>
      </c>
      <c r="W566" s="82">
        <v>0.12966464</v>
      </c>
      <c r="AG566" t="s">
        <v>7</v>
      </c>
      <c r="AH566">
        <v>0.112</v>
      </c>
      <c r="AI566">
        <v>0.11536</v>
      </c>
    </row>
    <row r="567" spans="1:35" x14ac:dyDescent="0.35">
      <c r="A567" t="s">
        <v>96</v>
      </c>
      <c r="B567" t="s">
        <v>1305</v>
      </c>
      <c r="C567" t="s">
        <v>1306</v>
      </c>
      <c r="D567" t="s">
        <v>23</v>
      </c>
      <c r="E567" t="s">
        <v>99</v>
      </c>
      <c r="F567" t="s">
        <v>1204</v>
      </c>
      <c r="G567" t="s">
        <v>1307</v>
      </c>
      <c r="H567">
        <v>27</v>
      </c>
      <c r="I567">
        <v>0</v>
      </c>
      <c r="J567">
        <v>62.2</v>
      </c>
      <c r="K567">
        <v>0</v>
      </c>
      <c r="L567" t="s">
        <v>1323</v>
      </c>
      <c r="M567" t="s">
        <v>7</v>
      </c>
      <c r="N567" t="s">
        <v>47</v>
      </c>
      <c r="O567" t="s">
        <v>108</v>
      </c>
      <c r="P567" s="82">
        <f t="shared" si="10"/>
        <v>0.47355494651999996</v>
      </c>
      <c r="T567" t="s">
        <v>1324</v>
      </c>
      <c r="U567" t="s">
        <v>1325</v>
      </c>
      <c r="V567" t="s">
        <v>508</v>
      </c>
      <c r="W567" s="82">
        <v>0.48971555999999994</v>
      </c>
      <c r="AG567" t="s">
        <v>7</v>
      </c>
      <c r="AH567">
        <v>0.42299999999999999</v>
      </c>
      <c r="AI567">
        <v>0.43568999999999997</v>
      </c>
    </row>
    <row r="568" spans="1:35" x14ac:dyDescent="0.35">
      <c r="A568" t="s">
        <v>96</v>
      </c>
      <c r="B568" t="s">
        <v>1305</v>
      </c>
      <c r="C568" t="s">
        <v>1306</v>
      </c>
      <c r="D568" t="s">
        <v>23</v>
      </c>
      <c r="E568" t="s">
        <v>99</v>
      </c>
      <c r="F568" t="s">
        <v>1204</v>
      </c>
      <c r="G568" t="s">
        <v>1307</v>
      </c>
      <c r="H568">
        <v>27</v>
      </c>
      <c r="I568">
        <v>0</v>
      </c>
      <c r="J568">
        <v>62.2</v>
      </c>
      <c r="K568">
        <v>0</v>
      </c>
      <c r="L568" t="s">
        <v>1326</v>
      </c>
      <c r="M568" t="s">
        <v>9</v>
      </c>
      <c r="N568" t="s">
        <v>5</v>
      </c>
      <c r="O568" t="s">
        <v>108</v>
      </c>
      <c r="P568" s="82">
        <f t="shared" si="10"/>
        <v>0.12538570688</v>
      </c>
      <c r="T568" t="s">
        <v>1327</v>
      </c>
      <c r="U568" t="s">
        <v>1328</v>
      </c>
      <c r="V568" t="s">
        <v>117</v>
      </c>
      <c r="W568" s="82">
        <v>0.12966464</v>
      </c>
      <c r="AG568" t="s">
        <v>9</v>
      </c>
      <c r="AH568">
        <v>0.112</v>
      </c>
      <c r="AI568">
        <v>0.11536</v>
      </c>
    </row>
    <row r="569" spans="1:35" x14ac:dyDescent="0.35">
      <c r="A569" t="s">
        <v>96</v>
      </c>
      <c r="B569" t="s">
        <v>1305</v>
      </c>
      <c r="C569" t="s">
        <v>1306</v>
      </c>
      <c r="D569" t="s">
        <v>23</v>
      </c>
      <c r="E569" t="s">
        <v>99</v>
      </c>
      <c r="F569" t="s">
        <v>1204</v>
      </c>
      <c r="G569" t="s">
        <v>1307</v>
      </c>
      <c r="H569">
        <v>27</v>
      </c>
      <c r="I569">
        <v>0</v>
      </c>
      <c r="J569">
        <v>62.2</v>
      </c>
      <c r="K569">
        <v>0</v>
      </c>
      <c r="L569" t="s">
        <v>1329</v>
      </c>
      <c r="M569" t="s">
        <v>9</v>
      </c>
      <c r="N569" t="s">
        <v>47</v>
      </c>
      <c r="O569" t="s">
        <v>108</v>
      </c>
      <c r="P569" s="82">
        <f t="shared" si="10"/>
        <v>0.47355494651999996</v>
      </c>
      <c r="T569" t="s">
        <v>1330</v>
      </c>
      <c r="U569" t="s">
        <v>1331</v>
      </c>
      <c r="V569" t="s">
        <v>515</v>
      </c>
      <c r="W569" s="82">
        <v>0.48971555999999994</v>
      </c>
      <c r="AG569" t="s">
        <v>9</v>
      </c>
      <c r="AH569">
        <v>0.42299999999999999</v>
      </c>
      <c r="AI569">
        <v>0.43568999999999997</v>
      </c>
    </row>
    <row r="570" spans="1:35" x14ac:dyDescent="0.35">
      <c r="A570" t="s">
        <v>96</v>
      </c>
      <c r="B570" t="s">
        <v>1305</v>
      </c>
      <c r="C570" t="s">
        <v>1306</v>
      </c>
      <c r="D570" t="s">
        <v>23</v>
      </c>
      <c r="E570" t="s">
        <v>99</v>
      </c>
      <c r="F570" t="s">
        <v>1204</v>
      </c>
      <c r="G570" t="s">
        <v>1307</v>
      </c>
      <c r="H570">
        <v>27</v>
      </c>
      <c r="I570">
        <v>0</v>
      </c>
      <c r="J570">
        <v>62.2</v>
      </c>
      <c r="K570">
        <v>0</v>
      </c>
      <c r="L570" t="s">
        <v>1332</v>
      </c>
      <c r="M570" s="81" t="s">
        <v>118</v>
      </c>
      <c r="N570" t="s">
        <v>1333</v>
      </c>
      <c r="O570" t="s">
        <v>103</v>
      </c>
      <c r="P570" s="82">
        <f t="shared" si="10"/>
        <v>0</v>
      </c>
      <c r="Q570" t="s">
        <v>293</v>
      </c>
      <c r="R570">
        <v>43212105</v>
      </c>
      <c r="T570" t="s">
        <v>1334</v>
      </c>
      <c r="U570" t="s">
        <v>1335</v>
      </c>
      <c r="V570" t="s">
        <v>1336</v>
      </c>
      <c r="W570" s="82">
        <v>0</v>
      </c>
      <c r="AG570" s="81" t="s">
        <v>118</v>
      </c>
      <c r="AH570">
        <v>0</v>
      </c>
      <c r="AI570">
        <v>0</v>
      </c>
    </row>
    <row r="571" spans="1:35" x14ac:dyDescent="0.35">
      <c r="A571" t="s">
        <v>96</v>
      </c>
      <c r="B571" t="s">
        <v>1305</v>
      </c>
      <c r="C571" t="s">
        <v>1306</v>
      </c>
      <c r="D571" t="s">
        <v>23</v>
      </c>
      <c r="E571" t="s">
        <v>99</v>
      </c>
      <c r="F571" t="s">
        <v>1204</v>
      </c>
      <c r="G571" t="s">
        <v>1307</v>
      </c>
      <c r="H571">
        <v>27</v>
      </c>
      <c r="I571">
        <v>0</v>
      </c>
      <c r="J571">
        <v>62.2</v>
      </c>
      <c r="K571">
        <v>0</v>
      </c>
      <c r="L571" t="s">
        <v>1337</v>
      </c>
      <c r="M571" s="81" t="s">
        <v>118</v>
      </c>
      <c r="N571" t="s">
        <v>1229</v>
      </c>
      <c r="O571" t="s">
        <v>103</v>
      </c>
      <c r="P571" s="82">
        <f t="shared" si="10"/>
        <v>766.86793939999995</v>
      </c>
      <c r="Q571" t="s">
        <v>1338</v>
      </c>
      <c r="R571">
        <v>43212105</v>
      </c>
      <c r="T571" t="s">
        <v>1339</v>
      </c>
      <c r="U571" t="s">
        <v>1340</v>
      </c>
      <c r="V571" t="s">
        <v>1233</v>
      </c>
      <c r="W571" s="82">
        <v>793.03819999999996</v>
      </c>
      <c r="AG571" s="81" t="s">
        <v>118</v>
      </c>
      <c r="AH571">
        <v>685</v>
      </c>
      <c r="AI571">
        <v>705.55</v>
      </c>
    </row>
    <row r="572" spans="1:35" x14ac:dyDescent="0.35">
      <c r="A572" t="s">
        <v>96</v>
      </c>
      <c r="B572" t="s">
        <v>1305</v>
      </c>
      <c r="C572" t="s">
        <v>1306</v>
      </c>
      <c r="D572" t="s">
        <v>23</v>
      </c>
      <c r="E572" t="s">
        <v>99</v>
      </c>
      <c r="F572" t="s">
        <v>1204</v>
      </c>
      <c r="G572" t="s">
        <v>1307</v>
      </c>
      <c r="H572">
        <v>27</v>
      </c>
      <c r="I572">
        <v>0</v>
      </c>
      <c r="J572">
        <v>62.2</v>
      </c>
      <c r="K572">
        <v>0</v>
      </c>
      <c r="L572" t="s">
        <v>1341</v>
      </c>
      <c r="M572" s="81" t="s">
        <v>118</v>
      </c>
      <c r="N572" t="s">
        <v>15</v>
      </c>
      <c r="O572" t="s">
        <v>103</v>
      </c>
      <c r="P572" s="82">
        <f t="shared" si="10"/>
        <v>3750.3760540000003</v>
      </c>
      <c r="Q572" t="s">
        <v>1342</v>
      </c>
      <c r="R572">
        <v>44103103</v>
      </c>
      <c r="T572" t="s">
        <v>1343</v>
      </c>
      <c r="U572" t="s">
        <v>1344</v>
      </c>
      <c r="V572" t="s">
        <v>126</v>
      </c>
      <c r="W572" s="82">
        <v>3878.3620000000001</v>
      </c>
      <c r="AG572" s="81" t="s">
        <v>118</v>
      </c>
      <c r="AH572">
        <v>3350</v>
      </c>
      <c r="AI572">
        <v>3450.5</v>
      </c>
    </row>
    <row r="573" spans="1:35" x14ac:dyDescent="0.35">
      <c r="A573" t="s">
        <v>96</v>
      </c>
      <c r="B573" t="s">
        <v>1305</v>
      </c>
      <c r="C573" t="s">
        <v>1306</v>
      </c>
      <c r="D573" t="s">
        <v>24</v>
      </c>
      <c r="E573" t="s">
        <v>127</v>
      </c>
      <c r="F573" t="s">
        <v>128</v>
      </c>
      <c r="G573" t="s">
        <v>1345</v>
      </c>
      <c r="H573">
        <v>27</v>
      </c>
      <c r="I573" t="s">
        <v>526</v>
      </c>
      <c r="J573">
        <v>70</v>
      </c>
      <c r="K573" t="s">
        <v>526</v>
      </c>
      <c r="L573" t="s">
        <v>1308</v>
      </c>
      <c r="M573" s="81" t="s">
        <v>1309</v>
      </c>
      <c r="O573" t="s">
        <v>103</v>
      </c>
      <c r="P573" s="82">
        <f t="shared" si="10"/>
        <v>2857.0028924799999</v>
      </c>
      <c r="Q573" t="s">
        <v>1346</v>
      </c>
      <c r="R573">
        <v>43212105</v>
      </c>
      <c r="T573" t="s">
        <v>1311</v>
      </c>
      <c r="U573" t="s">
        <v>1347</v>
      </c>
      <c r="V573" t="s">
        <v>1313</v>
      </c>
      <c r="W573" s="82">
        <v>2954.50144</v>
      </c>
      <c r="AG573" s="81" t="s">
        <v>1309</v>
      </c>
      <c r="AH573">
        <v>2552</v>
      </c>
      <c r="AI573">
        <v>2628.56</v>
      </c>
    </row>
    <row r="574" spans="1:35" x14ac:dyDescent="0.35">
      <c r="A574" t="s">
        <v>96</v>
      </c>
      <c r="B574" t="s">
        <v>1305</v>
      </c>
      <c r="C574" t="s">
        <v>1306</v>
      </c>
      <c r="D574" t="s">
        <v>24</v>
      </c>
      <c r="E574" t="s">
        <v>127</v>
      </c>
      <c r="F574" t="s">
        <v>128</v>
      </c>
      <c r="G574" t="s">
        <v>1345</v>
      </c>
      <c r="H574">
        <v>27</v>
      </c>
      <c r="I574" t="s">
        <v>526</v>
      </c>
      <c r="J574">
        <v>70</v>
      </c>
      <c r="K574" t="s">
        <v>526</v>
      </c>
      <c r="L574" t="s">
        <v>1314</v>
      </c>
      <c r="M574" t="s">
        <v>6</v>
      </c>
      <c r="N574" t="s">
        <v>5</v>
      </c>
      <c r="O574" t="s">
        <v>108</v>
      </c>
      <c r="P574" s="82">
        <f t="shared" si="10"/>
        <v>0.10075637159999999</v>
      </c>
      <c r="T574" t="s">
        <v>1315</v>
      </c>
      <c r="U574" t="s">
        <v>1348</v>
      </c>
      <c r="V574" t="s">
        <v>111</v>
      </c>
      <c r="W574" s="82">
        <v>0.10419479999999999</v>
      </c>
      <c r="AG574" t="s">
        <v>6</v>
      </c>
      <c r="AH574">
        <v>0.09</v>
      </c>
      <c r="AI574">
        <v>9.2699999999999991E-2</v>
      </c>
    </row>
    <row r="575" spans="1:35" x14ac:dyDescent="0.35">
      <c r="A575" t="s">
        <v>96</v>
      </c>
      <c r="B575" t="s">
        <v>1305</v>
      </c>
      <c r="C575" t="s">
        <v>1306</v>
      </c>
      <c r="D575" t="s">
        <v>24</v>
      </c>
      <c r="E575" t="s">
        <v>127</v>
      </c>
      <c r="F575" t="s">
        <v>128</v>
      </c>
      <c r="G575" t="s">
        <v>1345</v>
      </c>
      <c r="H575">
        <v>27</v>
      </c>
      <c r="I575" t="s">
        <v>526</v>
      </c>
      <c r="J575">
        <v>70</v>
      </c>
      <c r="K575" t="s">
        <v>526</v>
      </c>
      <c r="L575" t="s">
        <v>1317</v>
      </c>
      <c r="M575" t="s">
        <v>6</v>
      </c>
      <c r="N575" t="s">
        <v>47</v>
      </c>
      <c r="O575" t="s">
        <v>108</v>
      </c>
      <c r="P575" s="82">
        <f t="shared" si="10"/>
        <v>0.67170914400000004</v>
      </c>
      <c r="T575" t="s">
        <v>1318</v>
      </c>
      <c r="U575" t="s">
        <v>1349</v>
      </c>
      <c r="V575" t="s">
        <v>501</v>
      </c>
      <c r="W575" s="82">
        <v>0.69463200000000003</v>
      </c>
      <c r="AG575" t="s">
        <v>6</v>
      </c>
      <c r="AH575">
        <v>0.6</v>
      </c>
      <c r="AI575">
        <v>0.61799999999999999</v>
      </c>
    </row>
    <row r="576" spans="1:35" x14ac:dyDescent="0.35">
      <c r="A576" t="s">
        <v>96</v>
      </c>
      <c r="B576" t="s">
        <v>1305</v>
      </c>
      <c r="C576" t="s">
        <v>1306</v>
      </c>
      <c r="D576" t="s">
        <v>24</v>
      </c>
      <c r="E576" t="s">
        <v>127</v>
      </c>
      <c r="F576" t="s">
        <v>128</v>
      </c>
      <c r="G576" t="s">
        <v>1345</v>
      </c>
      <c r="H576">
        <v>27</v>
      </c>
      <c r="I576" t="s">
        <v>526</v>
      </c>
      <c r="J576">
        <v>70</v>
      </c>
      <c r="K576" t="s">
        <v>526</v>
      </c>
      <c r="L576" t="s">
        <v>1320</v>
      </c>
      <c r="M576" t="s">
        <v>7</v>
      </c>
      <c r="N576" t="s">
        <v>5</v>
      </c>
      <c r="O576" t="s">
        <v>108</v>
      </c>
      <c r="P576" s="82">
        <f t="shared" si="10"/>
        <v>0.11195152400000001</v>
      </c>
      <c r="T576" t="s">
        <v>1321</v>
      </c>
      <c r="U576" t="s">
        <v>1350</v>
      </c>
      <c r="V576" t="s">
        <v>114</v>
      </c>
      <c r="W576" s="82">
        <v>0.11577200000000001</v>
      </c>
      <c r="AG576" t="s">
        <v>7</v>
      </c>
      <c r="AH576">
        <v>0.1</v>
      </c>
      <c r="AI576">
        <v>0.10300000000000001</v>
      </c>
    </row>
    <row r="577" spans="1:35" x14ac:dyDescent="0.35">
      <c r="A577" t="s">
        <v>96</v>
      </c>
      <c r="B577" t="s">
        <v>1305</v>
      </c>
      <c r="C577" t="s">
        <v>1306</v>
      </c>
      <c r="D577" t="s">
        <v>24</v>
      </c>
      <c r="E577" t="s">
        <v>127</v>
      </c>
      <c r="F577" t="s">
        <v>128</v>
      </c>
      <c r="G577" t="s">
        <v>1345</v>
      </c>
      <c r="H577">
        <v>27</v>
      </c>
      <c r="I577" t="s">
        <v>526</v>
      </c>
      <c r="J577">
        <v>70</v>
      </c>
      <c r="K577" t="s">
        <v>526</v>
      </c>
      <c r="L577" t="s">
        <v>1323</v>
      </c>
      <c r="M577" t="s">
        <v>7</v>
      </c>
      <c r="N577" t="s">
        <v>47</v>
      </c>
      <c r="O577" t="s">
        <v>108</v>
      </c>
      <c r="P577" s="82">
        <f t="shared" si="10"/>
        <v>0.68290429639999994</v>
      </c>
      <c r="T577" t="s">
        <v>1324</v>
      </c>
      <c r="U577" t="s">
        <v>1351</v>
      </c>
      <c r="V577" t="s">
        <v>508</v>
      </c>
      <c r="W577" s="82">
        <v>0.70620919999999998</v>
      </c>
      <c r="AG577" t="s">
        <v>7</v>
      </c>
      <c r="AH577">
        <v>0.61</v>
      </c>
      <c r="AI577">
        <v>0.62829999999999997</v>
      </c>
    </row>
    <row r="578" spans="1:35" x14ac:dyDescent="0.35">
      <c r="A578" t="s">
        <v>96</v>
      </c>
      <c r="B578" t="s">
        <v>1305</v>
      </c>
      <c r="C578" t="s">
        <v>1306</v>
      </c>
      <c r="D578" t="s">
        <v>24</v>
      </c>
      <c r="E578" t="s">
        <v>127</v>
      </c>
      <c r="F578" t="s">
        <v>128</v>
      </c>
      <c r="G578" t="s">
        <v>1345</v>
      </c>
      <c r="H578">
        <v>27</v>
      </c>
      <c r="I578" t="s">
        <v>526</v>
      </c>
      <c r="J578">
        <v>70</v>
      </c>
      <c r="K578" t="s">
        <v>526</v>
      </c>
      <c r="L578" t="s">
        <v>1326</v>
      </c>
      <c r="M578" t="s">
        <v>9</v>
      </c>
      <c r="N578" t="s">
        <v>5</v>
      </c>
      <c r="O578" t="s">
        <v>108</v>
      </c>
      <c r="P578" s="82">
        <f t="shared" si="10"/>
        <v>0.1231466764</v>
      </c>
      <c r="T578" t="s">
        <v>1327</v>
      </c>
      <c r="U578" t="s">
        <v>1352</v>
      </c>
      <c r="V578" t="s">
        <v>117</v>
      </c>
      <c r="W578" s="82">
        <v>0.1273492</v>
      </c>
      <c r="AG578" t="s">
        <v>9</v>
      </c>
      <c r="AH578">
        <v>0.11</v>
      </c>
      <c r="AI578">
        <v>0.1133</v>
      </c>
    </row>
    <row r="579" spans="1:35" x14ac:dyDescent="0.35">
      <c r="A579" t="s">
        <v>96</v>
      </c>
      <c r="B579" t="s">
        <v>1305</v>
      </c>
      <c r="C579" t="s">
        <v>1306</v>
      </c>
      <c r="D579" t="s">
        <v>24</v>
      </c>
      <c r="E579" t="s">
        <v>127</v>
      </c>
      <c r="F579" t="s">
        <v>128</v>
      </c>
      <c r="G579" t="s">
        <v>1345</v>
      </c>
      <c r="H579">
        <v>27</v>
      </c>
      <c r="I579" t="s">
        <v>526</v>
      </c>
      <c r="J579">
        <v>70</v>
      </c>
      <c r="K579" t="s">
        <v>526</v>
      </c>
      <c r="L579" t="s">
        <v>1329</v>
      </c>
      <c r="M579" t="s">
        <v>9</v>
      </c>
      <c r="N579" t="s">
        <v>47</v>
      </c>
      <c r="O579" t="s">
        <v>108</v>
      </c>
      <c r="P579" s="82">
        <f t="shared" si="10"/>
        <v>0.69409944879999996</v>
      </c>
      <c r="T579" t="s">
        <v>1330</v>
      </c>
      <c r="U579" t="s">
        <v>1353</v>
      </c>
      <c r="V579" t="s">
        <v>515</v>
      </c>
      <c r="W579" s="82">
        <v>0.71778639999999994</v>
      </c>
      <c r="AG579" t="s">
        <v>9</v>
      </c>
      <c r="AH579">
        <v>0.62</v>
      </c>
      <c r="AI579">
        <v>0.63859999999999995</v>
      </c>
    </row>
    <row r="580" spans="1:35" x14ac:dyDescent="0.35">
      <c r="A580" t="s">
        <v>96</v>
      </c>
      <c r="B580" t="s">
        <v>1305</v>
      </c>
      <c r="C580" t="s">
        <v>1306</v>
      </c>
      <c r="D580" t="s">
        <v>24</v>
      </c>
      <c r="E580" t="s">
        <v>127</v>
      </c>
      <c r="F580" t="s">
        <v>128</v>
      </c>
      <c r="G580" t="s">
        <v>1345</v>
      </c>
      <c r="H580">
        <v>27</v>
      </c>
      <c r="I580" t="s">
        <v>526</v>
      </c>
      <c r="J580">
        <v>70</v>
      </c>
      <c r="K580" t="s">
        <v>526</v>
      </c>
      <c r="L580" t="s">
        <v>1332</v>
      </c>
      <c r="M580" s="81" t="s">
        <v>118</v>
      </c>
      <c r="N580" t="s">
        <v>1333</v>
      </c>
      <c r="O580" t="s">
        <v>103</v>
      </c>
      <c r="P580" s="82">
        <f t="shared" si="10"/>
        <v>0</v>
      </c>
      <c r="Q580" t="s">
        <v>293</v>
      </c>
      <c r="R580" t="s">
        <v>339</v>
      </c>
      <c r="T580" t="s">
        <v>1334</v>
      </c>
      <c r="U580" t="s">
        <v>1354</v>
      </c>
      <c r="V580" t="s">
        <v>1336</v>
      </c>
      <c r="W580" s="82">
        <v>0</v>
      </c>
      <c r="AG580" s="81" t="s">
        <v>118</v>
      </c>
      <c r="AH580">
        <v>0</v>
      </c>
      <c r="AI580">
        <v>0</v>
      </c>
    </row>
    <row r="581" spans="1:35" x14ac:dyDescent="0.35">
      <c r="A581" t="s">
        <v>96</v>
      </c>
      <c r="B581" t="s">
        <v>1305</v>
      </c>
      <c r="C581" t="s">
        <v>1306</v>
      </c>
      <c r="D581" t="s">
        <v>24</v>
      </c>
      <c r="E581" t="s">
        <v>127</v>
      </c>
      <c r="F581" t="s">
        <v>128</v>
      </c>
      <c r="G581" t="s">
        <v>1345</v>
      </c>
      <c r="H581">
        <v>27</v>
      </c>
      <c r="I581" t="s">
        <v>526</v>
      </c>
      <c r="J581">
        <v>70</v>
      </c>
      <c r="K581" t="s">
        <v>526</v>
      </c>
      <c r="L581" t="s">
        <v>1337</v>
      </c>
      <c r="M581" s="81" t="s">
        <v>118</v>
      </c>
      <c r="N581" t="s">
        <v>1229</v>
      </c>
      <c r="O581" t="s">
        <v>103</v>
      </c>
      <c r="P581" s="82">
        <f t="shared" si="10"/>
        <v>1032.19305128</v>
      </c>
      <c r="Q581" t="s">
        <v>535</v>
      </c>
      <c r="R581">
        <v>43212105</v>
      </c>
      <c r="T581" t="s">
        <v>1339</v>
      </c>
      <c r="U581" t="s">
        <v>1355</v>
      </c>
      <c r="V581" t="s">
        <v>1233</v>
      </c>
      <c r="W581" s="82">
        <v>1067.4178400000001</v>
      </c>
      <c r="AG581" s="81" t="s">
        <v>118</v>
      </c>
      <c r="AH581">
        <v>922</v>
      </c>
      <c r="AI581">
        <v>949.66</v>
      </c>
    </row>
    <row r="582" spans="1:35" x14ac:dyDescent="0.35">
      <c r="A582" t="s">
        <v>96</v>
      </c>
      <c r="B582" t="s">
        <v>1305</v>
      </c>
      <c r="C582" t="s">
        <v>1306</v>
      </c>
      <c r="D582" t="s">
        <v>24</v>
      </c>
      <c r="E582" t="s">
        <v>127</v>
      </c>
      <c r="F582" t="s">
        <v>128</v>
      </c>
      <c r="G582" t="s">
        <v>1345</v>
      </c>
      <c r="H582">
        <v>27</v>
      </c>
      <c r="I582" t="s">
        <v>526</v>
      </c>
      <c r="J582">
        <v>70</v>
      </c>
      <c r="K582" t="s">
        <v>526</v>
      </c>
      <c r="L582" t="s">
        <v>1341</v>
      </c>
      <c r="M582" s="81" t="s">
        <v>118</v>
      </c>
      <c r="N582" t="s">
        <v>15</v>
      </c>
      <c r="O582" t="s">
        <v>103</v>
      </c>
      <c r="P582" s="82">
        <f t="shared" si="10"/>
        <v>3246.594196</v>
      </c>
      <c r="Q582" t="s">
        <v>537</v>
      </c>
      <c r="R582">
        <v>44103103</v>
      </c>
      <c r="T582" t="s">
        <v>1343</v>
      </c>
      <c r="U582" t="s">
        <v>1356</v>
      </c>
      <c r="V582" t="s">
        <v>126</v>
      </c>
      <c r="W582" s="82">
        <v>3357.3879999999999</v>
      </c>
      <c r="AG582" s="81" t="s">
        <v>118</v>
      </c>
      <c r="AH582">
        <v>2900</v>
      </c>
      <c r="AI582">
        <v>2987</v>
      </c>
    </row>
    <row r="583" spans="1:35" x14ac:dyDescent="0.35">
      <c r="A583" t="s">
        <v>96</v>
      </c>
      <c r="B583" t="s">
        <v>1305</v>
      </c>
      <c r="C583" t="s">
        <v>1306</v>
      </c>
      <c r="D583" t="s">
        <v>25</v>
      </c>
      <c r="E583" t="s">
        <v>140</v>
      </c>
      <c r="F583" t="s">
        <v>1357</v>
      </c>
      <c r="G583" t="s">
        <v>1358</v>
      </c>
      <c r="H583">
        <v>20</v>
      </c>
      <c r="I583">
        <v>76</v>
      </c>
      <c r="J583">
        <v>49.5</v>
      </c>
      <c r="K583">
        <v>76</v>
      </c>
      <c r="L583" t="s">
        <v>1308</v>
      </c>
      <c r="M583" s="81" t="s">
        <v>1309</v>
      </c>
      <c r="O583" t="s">
        <v>103</v>
      </c>
      <c r="P583" s="82">
        <f t="shared" si="10"/>
        <v>10075.63716</v>
      </c>
      <c r="Q583" t="s">
        <v>1359</v>
      </c>
      <c r="R583">
        <v>43212105</v>
      </c>
      <c r="T583" t="s">
        <v>1311</v>
      </c>
      <c r="U583" t="s">
        <v>1360</v>
      </c>
      <c r="V583" t="s">
        <v>1313</v>
      </c>
      <c r="W583" s="82">
        <v>10419.48</v>
      </c>
      <c r="AG583" s="81" t="s">
        <v>1309</v>
      </c>
      <c r="AH583">
        <v>9000</v>
      </c>
      <c r="AI583">
        <v>9270</v>
      </c>
    </row>
    <row r="584" spans="1:35" x14ac:dyDescent="0.35">
      <c r="A584" t="s">
        <v>96</v>
      </c>
      <c r="B584" t="s">
        <v>1305</v>
      </c>
      <c r="C584" t="s">
        <v>1306</v>
      </c>
      <c r="D584" t="s">
        <v>25</v>
      </c>
      <c r="E584" t="s">
        <v>140</v>
      </c>
      <c r="F584" t="s">
        <v>1357</v>
      </c>
      <c r="G584" t="s">
        <v>1358</v>
      </c>
      <c r="H584">
        <v>20</v>
      </c>
      <c r="I584">
        <v>76</v>
      </c>
      <c r="J584">
        <v>49.5</v>
      </c>
      <c r="K584">
        <v>76</v>
      </c>
      <c r="L584" t="s">
        <v>1314</v>
      </c>
      <c r="M584" t="s">
        <v>6</v>
      </c>
      <c r="N584" t="s">
        <v>5</v>
      </c>
      <c r="O584" t="s">
        <v>108</v>
      </c>
      <c r="P584" s="82">
        <f t="shared" si="10"/>
        <v>7.8366066800000009E-2</v>
      </c>
      <c r="T584" t="s">
        <v>1315</v>
      </c>
      <c r="U584" t="s">
        <v>1361</v>
      </c>
      <c r="V584" t="s">
        <v>111</v>
      </c>
      <c r="W584" s="82">
        <v>8.1040400000000012E-2</v>
      </c>
      <c r="AG584" t="s">
        <v>6</v>
      </c>
      <c r="AH584">
        <v>7.0000000000000007E-2</v>
      </c>
      <c r="AI584">
        <v>7.2100000000000011E-2</v>
      </c>
    </row>
    <row r="585" spans="1:35" x14ac:dyDescent="0.35">
      <c r="A585" t="s">
        <v>96</v>
      </c>
      <c r="B585" t="s">
        <v>1305</v>
      </c>
      <c r="C585" t="s">
        <v>1306</v>
      </c>
      <c r="D585" t="s">
        <v>25</v>
      </c>
      <c r="E585" t="s">
        <v>140</v>
      </c>
      <c r="F585" t="s">
        <v>1357</v>
      </c>
      <c r="G585" t="s">
        <v>1358</v>
      </c>
      <c r="H585">
        <v>20</v>
      </c>
      <c r="I585">
        <v>76</v>
      </c>
      <c r="J585">
        <v>49.5</v>
      </c>
      <c r="K585">
        <v>76</v>
      </c>
      <c r="L585" t="s">
        <v>1317</v>
      </c>
      <c r="M585" t="s">
        <v>6</v>
      </c>
      <c r="N585" t="s">
        <v>47</v>
      </c>
      <c r="O585" t="s">
        <v>108</v>
      </c>
      <c r="P585" s="82">
        <f t="shared" si="10"/>
        <v>0.41422063879999999</v>
      </c>
      <c r="T585" t="s">
        <v>1318</v>
      </c>
      <c r="U585" t="s">
        <v>1362</v>
      </c>
      <c r="V585" t="s">
        <v>501</v>
      </c>
      <c r="W585" s="82">
        <v>0.42835639999999997</v>
      </c>
      <c r="AG585" t="s">
        <v>6</v>
      </c>
      <c r="AH585">
        <v>0.37</v>
      </c>
      <c r="AI585">
        <v>0.38109999999999999</v>
      </c>
    </row>
    <row r="586" spans="1:35" x14ac:dyDescent="0.35">
      <c r="A586" t="s">
        <v>96</v>
      </c>
      <c r="B586" t="s">
        <v>1305</v>
      </c>
      <c r="C586" t="s">
        <v>1306</v>
      </c>
      <c r="D586" t="s">
        <v>25</v>
      </c>
      <c r="E586" t="s">
        <v>140</v>
      </c>
      <c r="F586" t="s">
        <v>1357</v>
      </c>
      <c r="G586" t="s">
        <v>1358</v>
      </c>
      <c r="H586">
        <v>20</v>
      </c>
      <c r="I586">
        <v>76</v>
      </c>
      <c r="J586">
        <v>49.5</v>
      </c>
      <c r="K586">
        <v>76</v>
      </c>
      <c r="L586" t="s">
        <v>1320</v>
      </c>
      <c r="M586" t="s">
        <v>7</v>
      </c>
      <c r="N586" t="s">
        <v>5</v>
      </c>
      <c r="O586" t="s">
        <v>108</v>
      </c>
      <c r="P586" s="82">
        <f t="shared" si="10"/>
        <v>7.8366066800000009E-2</v>
      </c>
      <c r="T586" t="s">
        <v>1321</v>
      </c>
      <c r="U586" t="s">
        <v>1363</v>
      </c>
      <c r="V586" t="s">
        <v>114</v>
      </c>
      <c r="W586" s="82">
        <v>8.1040400000000012E-2</v>
      </c>
      <c r="AG586" t="s">
        <v>7</v>
      </c>
      <c r="AH586">
        <v>7.0000000000000007E-2</v>
      </c>
      <c r="AI586">
        <v>7.2100000000000011E-2</v>
      </c>
    </row>
    <row r="587" spans="1:35" x14ac:dyDescent="0.35">
      <c r="A587" t="s">
        <v>96</v>
      </c>
      <c r="B587" t="s">
        <v>1305</v>
      </c>
      <c r="C587" t="s">
        <v>1306</v>
      </c>
      <c r="D587" t="s">
        <v>25</v>
      </c>
      <c r="E587" t="s">
        <v>140</v>
      </c>
      <c r="F587" t="s">
        <v>1357</v>
      </c>
      <c r="G587" t="s">
        <v>1358</v>
      </c>
      <c r="H587">
        <v>20</v>
      </c>
      <c r="I587">
        <v>76</v>
      </c>
      <c r="J587">
        <v>49.5</v>
      </c>
      <c r="K587">
        <v>76</v>
      </c>
      <c r="L587" t="s">
        <v>1323</v>
      </c>
      <c r="M587" t="s">
        <v>7</v>
      </c>
      <c r="N587" t="s">
        <v>47</v>
      </c>
      <c r="O587" t="s">
        <v>108</v>
      </c>
      <c r="P587" s="82">
        <f t="shared" si="10"/>
        <v>0.41422063879999999</v>
      </c>
      <c r="T587" t="s">
        <v>1324</v>
      </c>
      <c r="U587" t="s">
        <v>1364</v>
      </c>
      <c r="V587" t="s">
        <v>508</v>
      </c>
      <c r="W587" s="82">
        <v>0.42835639999999997</v>
      </c>
      <c r="AG587" t="s">
        <v>7</v>
      </c>
      <c r="AH587">
        <v>0.37</v>
      </c>
      <c r="AI587">
        <v>0.38109999999999999</v>
      </c>
    </row>
    <row r="588" spans="1:35" x14ac:dyDescent="0.35">
      <c r="A588" t="s">
        <v>96</v>
      </c>
      <c r="B588" t="s">
        <v>1305</v>
      </c>
      <c r="C588" t="s">
        <v>1306</v>
      </c>
      <c r="D588" t="s">
        <v>25</v>
      </c>
      <c r="E588" t="s">
        <v>140</v>
      </c>
      <c r="F588" t="s">
        <v>1357</v>
      </c>
      <c r="G588" t="s">
        <v>1358</v>
      </c>
      <c r="H588">
        <v>20</v>
      </c>
      <c r="I588">
        <v>76</v>
      </c>
      <c r="J588">
        <v>49.5</v>
      </c>
      <c r="K588">
        <v>76</v>
      </c>
      <c r="L588" t="s">
        <v>1326</v>
      </c>
      <c r="M588" t="s">
        <v>9</v>
      </c>
      <c r="N588" t="s">
        <v>5</v>
      </c>
      <c r="O588" t="s">
        <v>108</v>
      </c>
      <c r="P588" s="82">
        <f t="shared" ref="P588:P651" si="11">(W588*$P$7)+W588</f>
        <v>7.8366066800000009E-2</v>
      </c>
      <c r="T588" t="s">
        <v>1327</v>
      </c>
      <c r="U588" t="s">
        <v>1365</v>
      </c>
      <c r="V588" t="s">
        <v>117</v>
      </c>
      <c r="W588" s="82">
        <v>8.1040400000000012E-2</v>
      </c>
      <c r="AG588" t="s">
        <v>9</v>
      </c>
      <c r="AH588">
        <v>7.0000000000000007E-2</v>
      </c>
      <c r="AI588">
        <v>7.2100000000000011E-2</v>
      </c>
    </row>
    <row r="589" spans="1:35" x14ac:dyDescent="0.35">
      <c r="A589" t="s">
        <v>96</v>
      </c>
      <c r="B589" t="s">
        <v>1305</v>
      </c>
      <c r="C589" t="s">
        <v>1306</v>
      </c>
      <c r="D589" t="s">
        <v>25</v>
      </c>
      <c r="E589" t="s">
        <v>140</v>
      </c>
      <c r="F589" t="s">
        <v>1357</v>
      </c>
      <c r="G589" t="s">
        <v>1358</v>
      </c>
      <c r="H589">
        <v>20</v>
      </c>
      <c r="I589">
        <v>76</v>
      </c>
      <c r="J589">
        <v>49.5</v>
      </c>
      <c r="K589">
        <v>76</v>
      </c>
      <c r="L589" t="s">
        <v>1329</v>
      </c>
      <c r="M589" t="s">
        <v>9</v>
      </c>
      <c r="N589" t="s">
        <v>47</v>
      </c>
      <c r="O589" t="s">
        <v>108</v>
      </c>
      <c r="P589" s="82">
        <f t="shared" si="11"/>
        <v>0.41422063879999999</v>
      </c>
      <c r="T589" t="s">
        <v>1330</v>
      </c>
      <c r="U589" t="s">
        <v>1366</v>
      </c>
      <c r="V589" t="s">
        <v>515</v>
      </c>
      <c r="W589" s="82">
        <v>0.42835639999999997</v>
      </c>
      <c r="AG589" t="s">
        <v>9</v>
      </c>
      <c r="AH589">
        <v>0.37</v>
      </c>
      <c r="AI589">
        <v>0.38109999999999999</v>
      </c>
    </row>
    <row r="590" spans="1:35" x14ac:dyDescent="0.35">
      <c r="A590" t="s">
        <v>96</v>
      </c>
      <c r="B590" t="s">
        <v>1305</v>
      </c>
      <c r="C590" t="s">
        <v>1306</v>
      </c>
      <c r="D590" t="s">
        <v>25</v>
      </c>
      <c r="E590" t="s">
        <v>140</v>
      </c>
      <c r="F590" t="s">
        <v>1357</v>
      </c>
      <c r="G590" t="s">
        <v>1358</v>
      </c>
      <c r="H590">
        <v>20</v>
      </c>
      <c r="I590">
        <v>76</v>
      </c>
      <c r="J590">
        <v>49.5</v>
      </c>
      <c r="K590">
        <v>76</v>
      </c>
      <c r="L590" t="s">
        <v>1332</v>
      </c>
      <c r="M590" s="81" t="s">
        <v>118</v>
      </c>
      <c r="N590" t="s">
        <v>1333</v>
      </c>
      <c r="O590" t="s">
        <v>103</v>
      </c>
      <c r="P590" s="82">
        <f t="shared" si="11"/>
        <v>0</v>
      </c>
      <c r="Q590" t="s">
        <v>293</v>
      </c>
      <c r="R590">
        <v>43212105</v>
      </c>
      <c r="T590" t="s">
        <v>1334</v>
      </c>
      <c r="U590" t="s">
        <v>1367</v>
      </c>
      <c r="V590" t="s">
        <v>1336</v>
      </c>
      <c r="W590" s="82">
        <v>0</v>
      </c>
      <c r="AG590" s="81" t="s">
        <v>118</v>
      </c>
      <c r="AH590">
        <v>0</v>
      </c>
      <c r="AI590">
        <v>0</v>
      </c>
    </row>
    <row r="591" spans="1:35" x14ac:dyDescent="0.35">
      <c r="A591" t="s">
        <v>96</v>
      </c>
      <c r="B591" t="s">
        <v>1305</v>
      </c>
      <c r="C591" t="s">
        <v>1306</v>
      </c>
      <c r="D591" t="s">
        <v>25</v>
      </c>
      <c r="E591" t="s">
        <v>140</v>
      </c>
      <c r="F591" t="s">
        <v>1357</v>
      </c>
      <c r="G591" t="s">
        <v>1358</v>
      </c>
      <c r="H591">
        <v>20</v>
      </c>
      <c r="I591">
        <v>76</v>
      </c>
      <c r="J591">
        <v>49.5</v>
      </c>
      <c r="K591">
        <v>76</v>
      </c>
      <c r="L591" t="s">
        <v>1337</v>
      </c>
      <c r="M591" s="81" t="s">
        <v>118</v>
      </c>
      <c r="N591" t="s">
        <v>1229</v>
      </c>
      <c r="O591" t="s">
        <v>103</v>
      </c>
      <c r="P591" s="82">
        <f t="shared" si="11"/>
        <v>1487.8357539599999</v>
      </c>
      <c r="Q591" t="s">
        <v>548</v>
      </c>
      <c r="R591">
        <v>44101705</v>
      </c>
      <c r="T591" t="s">
        <v>1339</v>
      </c>
      <c r="U591" t="s">
        <v>1368</v>
      </c>
      <c r="V591" t="s">
        <v>1233</v>
      </c>
      <c r="W591" s="82">
        <v>1538.60988</v>
      </c>
      <c r="AG591" s="81" t="s">
        <v>118</v>
      </c>
      <c r="AH591">
        <v>1329</v>
      </c>
      <c r="AI591">
        <v>1368.87</v>
      </c>
    </row>
    <row r="592" spans="1:35" x14ac:dyDescent="0.35">
      <c r="A592" t="s">
        <v>96</v>
      </c>
      <c r="B592" t="s">
        <v>1305</v>
      </c>
      <c r="C592" t="s">
        <v>1306</v>
      </c>
      <c r="D592" t="s">
        <v>25</v>
      </c>
      <c r="E592" t="s">
        <v>140</v>
      </c>
      <c r="F592" t="s">
        <v>1357</v>
      </c>
      <c r="G592" t="s">
        <v>1358</v>
      </c>
      <c r="H592">
        <v>20</v>
      </c>
      <c r="I592">
        <v>76</v>
      </c>
      <c r="J592">
        <v>49.5</v>
      </c>
      <c r="K592">
        <v>76</v>
      </c>
      <c r="L592" t="s">
        <v>1341</v>
      </c>
      <c r="M592" s="81" t="s">
        <v>118</v>
      </c>
      <c r="N592" t="s">
        <v>15</v>
      </c>
      <c r="O592" t="s">
        <v>103</v>
      </c>
      <c r="P592" s="82">
        <f t="shared" si="11"/>
        <v>2133.7960474400002</v>
      </c>
      <c r="Q592" t="s">
        <v>1369</v>
      </c>
      <c r="R592">
        <v>44103103</v>
      </c>
      <c r="T592" t="s">
        <v>1343</v>
      </c>
      <c r="U592" t="s">
        <v>1370</v>
      </c>
      <c r="V592" t="s">
        <v>126</v>
      </c>
      <c r="W592" s="82">
        <v>2206.6143200000001</v>
      </c>
      <c r="AG592" s="81" t="s">
        <v>118</v>
      </c>
      <c r="AH592">
        <v>1906</v>
      </c>
      <c r="AI592">
        <v>1963.18</v>
      </c>
    </row>
    <row r="593" spans="1:35" x14ac:dyDescent="0.35">
      <c r="A593" t="s">
        <v>96</v>
      </c>
      <c r="B593" t="s">
        <v>1371</v>
      </c>
      <c r="C593" t="s">
        <v>1372</v>
      </c>
      <c r="D593" t="s">
        <v>23</v>
      </c>
      <c r="E593" t="s">
        <v>99</v>
      </c>
      <c r="F593" t="s">
        <v>1204</v>
      </c>
      <c r="G593" t="s">
        <v>1373</v>
      </c>
      <c r="H593">
        <v>38</v>
      </c>
      <c r="I593">
        <v>0</v>
      </c>
      <c r="J593">
        <v>64.900000000000006</v>
      </c>
      <c r="K593">
        <v>0</v>
      </c>
      <c r="L593" t="s">
        <v>1374</v>
      </c>
      <c r="M593" s="81" t="s">
        <v>1375</v>
      </c>
      <c r="O593" t="s">
        <v>103</v>
      </c>
      <c r="P593" s="82">
        <f t="shared" si="11"/>
        <v>5035.5795495199991</v>
      </c>
      <c r="Q593" t="s">
        <v>1376</v>
      </c>
      <c r="R593">
        <v>43212105</v>
      </c>
      <c r="T593" t="s">
        <v>1377</v>
      </c>
      <c r="U593" t="s">
        <v>1378</v>
      </c>
      <c r="V593" t="s">
        <v>1379</v>
      </c>
      <c r="W593" s="82">
        <v>5207.4245599999995</v>
      </c>
      <c r="AG593" s="81" t="s">
        <v>1375</v>
      </c>
      <c r="AH593">
        <v>4498</v>
      </c>
      <c r="AI593">
        <v>4632.9399999999996</v>
      </c>
    </row>
    <row r="594" spans="1:35" x14ac:dyDescent="0.35">
      <c r="A594" t="s">
        <v>96</v>
      </c>
      <c r="B594" t="s">
        <v>1371</v>
      </c>
      <c r="C594" t="s">
        <v>1372</v>
      </c>
      <c r="D594" t="s">
        <v>23</v>
      </c>
      <c r="E594" t="s">
        <v>99</v>
      </c>
      <c r="F594" t="s">
        <v>1204</v>
      </c>
      <c r="G594" t="s">
        <v>1373</v>
      </c>
      <c r="H594">
        <v>38</v>
      </c>
      <c r="I594">
        <v>0</v>
      </c>
      <c r="J594">
        <v>64.900000000000006</v>
      </c>
      <c r="K594">
        <v>0</v>
      </c>
      <c r="L594" t="s">
        <v>1380</v>
      </c>
      <c r="M594" t="s">
        <v>6</v>
      </c>
      <c r="N594" t="s">
        <v>5</v>
      </c>
      <c r="O594" t="s">
        <v>108</v>
      </c>
      <c r="P594" s="82">
        <f t="shared" si="11"/>
        <v>0.10187588683999999</v>
      </c>
      <c r="T594" t="s">
        <v>1381</v>
      </c>
      <c r="U594" t="s">
        <v>1382</v>
      </c>
      <c r="V594" t="s">
        <v>111</v>
      </c>
      <c r="W594" s="82">
        <v>0.10535251999999999</v>
      </c>
      <c r="AG594" t="s">
        <v>6</v>
      </c>
      <c r="AH594">
        <v>9.0999999999999998E-2</v>
      </c>
      <c r="AI594">
        <v>9.3729999999999994E-2</v>
      </c>
    </row>
    <row r="595" spans="1:35" x14ac:dyDescent="0.35">
      <c r="A595" t="s">
        <v>96</v>
      </c>
      <c r="B595" t="s">
        <v>1371</v>
      </c>
      <c r="C595" t="s">
        <v>1372</v>
      </c>
      <c r="D595" t="s">
        <v>23</v>
      </c>
      <c r="E595" t="s">
        <v>99</v>
      </c>
      <c r="F595" t="s">
        <v>1204</v>
      </c>
      <c r="G595" t="s">
        <v>1373</v>
      </c>
      <c r="H595">
        <v>38</v>
      </c>
      <c r="I595">
        <v>0</v>
      </c>
      <c r="J595">
        <v>64.900000000000006</v>
      </c>
      <c r="K595">
        <v>0</v>
      </c>
      <c r="L595" t="s">
        <v>1383</v>
      </c>
      <c r="M595" t="s">
        <v>6</v>
      </c>
      <c r="N595" t="s">
        <v>47</v>
      </c>
      <c r="O595" t="s">
        <v>108</v>
      </c>
      <c r="P595" s="82">
        <f t="shared" si="11"/>
        <v>0.31794232815999995</v>
      </c>
      <c r="T595" t="s">
        <v>1384</v>
      </c>
      <c r="U595" t="s">
        <v>1385</v>
      </c>
      <c r="V595" t="s">
        <v>501</v>
      </c>
      <c r="W595" s="82">
        <v>0.32879247999999994</v>
      </c>
      <c r="AG595" t="s">
        <v>6</v>
      </c>
      <c r="AH595">
        <v>0.28399999999999997</v>
      </c>
      <c r="AI595">
        <v>0.29251999999999995</v>
      </c>
    </row>
    <row r="596" spans="1:35" x14ac:dyDescent="0.35">
      <c r="A596" t="s">
        <v>96</v>
      </c>
      <c r="B596" t="s">
        <v>1371</v>
      </c>
      <c r="C596" t="s">
        <v>1372</v>
      </c>
      <c r="D596" t="s">
        <v>23</v>
      </c>
      <c r="E596" t="s">
        <v>99</v>
      </c>
      <c r="F596" t="s">
        <v>1204</v>
      </c>
      <c r="G596" t="s">
        <v>1373</v>
      </c>
      <c r="H596">
        <v>38</v>
      </c>
      <c r="I596">
        <v>0</v>
      </c>
      <c r="J596">
        <v>64.900000000000006</v>
      </c>
      <c r="K596">
        <v>0</v>
      </c>
      <c r="L596" t="s">
        <v>1386</v>
      </c>
      <c r="M596" t="s">
        <v>7</v>
      </c>
      <c r="N596" t="s">
        <v>5</v>
      </c>
      <c r="O596" t="s">
        <v>108</v>
      </c>
      <c r="P596" s="82">
        <f t="shared" si="11"/>
        <v>0.10187588683999999</v>
      </c>
      <c r="T596" t="s">
        <v>1387</v>
      </c>
      <c r="U596" t="s">
        <v>1388</v>
      </c>
      <c r="V596" t="s">
        <v>114</v>
      </c>
      <c r="W596" s="82">
        <v>0.10535251999999999</v>
      </c>
      <c r="AG596" t="s">
        <v>7</v>
      </c>
      <c r="AH596">
        <v>9.0999999999999998E-2</v>
      </c>
      <c r="AI596">
        <v>9.3729999999999994E-2</v>
      </c>
    </row>
    <row r="597" spans="1:35" x14ac:dyDescent="0.35">
      <c r="A597" t="s">
        <v>96</v>
      </c>
      <c r="B597" t="s">
        <v>1371</v>
      </c>
      <c r="C597" t="s">
        <v>1372</v>
      </c>
      <c r="D597" t="s">
        <v>23</v>
      </c>
      <c r="E597" t="s">
        <v>99</v>
      </c>
      <c r="F597" t="s">
        <v>1204</v>
      </c>
      <c r="G597" t="s">
        <v>1373</v>
      </c>
      <c r="H597">
        <v>38</v>
      </c>
      <c r="I597">
        <v>0</v>
      </c>
      <c r="J597">
        <v>64.900000000000006</v>
      </c>
      <c r="K597">
        <v>0</v>
      </c>
      <c r="L597" t="s">
        <v>1389</v>
      </c>
      <c r="M597" t="s">
        <v>7</v>
      </c>
      <c r="N597" t="s">
        <v>47</v>
      </c>
      <c r="O597" t="s">
        <v>108</v>
      </c>
      <c r="P597" s="82">
        <f t="shared" si="11"/>
        <v>0.31794232815999995</v>
      </c>
      <c r="T597" t="s">
        <v>1390</v>
      </c>
      <c r="U597" t="s">
        <v>1391</v>
      </c>
      <c r="V597" t="s">
        <v>508</v>
      </c>
      <c r="W597" s="82">
        <v>0.32879247999999994</v>
      </c>
      <c r="AG597" t="s">
        <v>7</v>
      </c>
      <c r="AH597">
        <v>0.28399999999999997</v>
      </c>
      <c r="AI597">
        <v>0.29251999999999995</v>
      </c>
    </row>
    <row r="598" spans="1:35" x14ac:dyDescent="0.35">
      <c r="A598" t="s">
        <v>96</v>
      </c>
      <c r="B598" t="s">
        <v>1371</v>
      </c>
      <c r="C598" t="s">
        <v>1372</v>
      </c>
      <c r="D598" t="s">
        <v>23</v>
      </c>
      <c r="E598" t="s">
        <v>99</v>
      </c>
      <c r="F598" t="s">
        <v>1204</v>
      </c>
      <c r="G598" t="s">
        <v>1373</v>
      </c>
      <c r="H598">
        <v>38</v>
      </c>
      <c r="I598">
        <v>0</v>
      </c>
      <c r="J598">
        <v>64.900000000000006</v>
      </c>
      <c r="K598">
        <v>0</v>
      </c>
      <c r="L598" t="s">
        <v>1392</v>
      </c>
      <c r="M598" t="s">
        <v>9</v>
      </c>
      <c r="N598" t="s">
        <v>5</v>
      </c>
      <c r="O598" t="s">
        <v>108</v>
      </c>
      <c r="P598" s="82">
        <f t="shared" si="11"/>
        <v>0.10187588683999999</v>
      </c>
      <c r="T598" t="s">
        <v>1393</v>
      </c>
      <c r="U598" t="s">
        <v>1394</v>
      </c>
      <c r="V598" t="s">
        <v>117</v>
      </c>
      <c r="W598" s="82">
        <v>0.10535251999999999</v>
      </c>
      <c r="AG598" t="s">
        <v>9</v>
      </c>
      <c r="AH598">
        <v>9.0999999999999998E-2</v>
      </c>
      <c r="AI598">
        <v>9.3729999999999994E-2</v>
      </c>
    </row>
    <row r="599" spans="1:35" x14ac:dyDescent="0.35">
      <c r="A599" t="s">
        <v>96</v>
      </c>
      <c r="B599" t="s">
        <v>1371</v>
      </c>
      <c r="C599" t="s">
        <v>1372</v>
      </c>
      <c r="D599" t="s">
        <v>23</v>
      </c>
      <c r="E599" t="s">
        <v>99</v>
      </c>
      <c r="F599" t="s">
        <v>1204</v>
      </c>
      <c r="G599" t="s">
        <v>1373</v>
      </c>
      <c r="H599">
        <v>38</v>
      </c>
      <c r="I599">
        <v>0</v>
      </c>
      <c r="J599">
        <v>64.900000000000006</v>
      </c>
      <c r="K599">
        <v>0</v>
      </c>
      <c r="L599" t="s">
        <v>1395</v>
      </c>
      <c r="M599" t="s">
        <v>9</v>
      </c>
      <c r="N599" t="s">
        <v>47</v>
      </c>
      <c r="O599" t="s">
        <v>108</v>
      </c>
      <c r="P599" s="82">
        <f t="shared" si="11"/>
        <v>0.31794232815999995</v>
      </c>
      <c r="T599" t="s">
        <v>1396</v>
      </c>
      <c r="U599" t="s">
        <v>1397</v>
      </c>
      <c r="V599" t="s">
        <v>515</v>
      </c>
      <c r="W599" s="82">
        <v>0.32879247999999994</v>
      </c>
      <c r="AG599" t="s">
        <v>9</v>
      </c>
      <c r="AH599">
        <v>0.28399999999999997</v>
      </c>
      <c r="AI599">
        <v>0.29251999999999995</v>
      </c>
    </row>
    <row r="600" spans="1:35" x14ac:dyDescent="0.35">
      <c r="A600" t="s">
        <v>96</v>
      </c>
      <c r="B600" t="s">
        <v>1371</v>
      </c>
      <c r="C600" t="s">
        <v>1372</v>
      </c>
      <c r="D600" t="s">
        <v>23</v>
      </c>
      <c r="E600" t="s">
        <v>99</v>
      </c>
      <c r="F600" t="s">
        <v>1204</v>
      </c>
      <c r="G600" t="s">
        <v>1373</v>
      </c>
      <c r="H600">
        <v>38</v>
      </c>
      <c r="I600">
        <v>0</v>
      </c>
      <c r="J600">
        <v>64.900000000000006</v>
      </c>
      <c r="K600">
        <v>0</v>
      </c>
      <c r="L600" t="s">
        <v>1398</v>
      </c>
      <c r="M600" s="81" t="s">
        <v>118</v>
      </c>
      <c r="N600" t="s">
        <v>1277</v>
      </c>
      <c r="O600" t="s">
        <v>103</v>
      </c>
      <c r="P600" s="82">
        <f t="shared" si="11"/>
        <v>1119.5152399999999</v>
      </c>
      <c r="Q600" t="s">
        <v>1399</v>
      </c>
      <c r="R600">
        <v>43212105</v>
      </c>
      <c r="T600" t="s">
        <v>1400</v>
      </c>
      <c r="U600" t="s">
        <v>1401</v>
      </c>
      <c r="V600" t="s">
        <v>1281</v>
      </c>
      <c r="W600" s="82">
        <v>1157.72</v>
      </c>
      <c r="AG600" s="81" t="s">
        <v>118</v>
      </c>
      <c r="AH600">
        <v>1000</v>
      </c>
      <c r="AI600">
        <v>1030</v>
      </c>
    </row>
    <row r="601" spans="1:35" x14ac:dyDescent="0.35">
      <c r="A601" t="s">
        <v>96</v>
      </c>
      <c r="B601" t="s">
        <v>1371</v>
      </c>
      <c r="C601" t="s">
        <v>1372</v>
      </c>
      <c r="D601" t="s">
        <v>23</v>
      </c>
      <c r="E601" t="s">
        <v>99</v>
      </c>
      <c r="F601" t="s">
        <v>1204</v>
      </c>
      <c r="G601" t="s">
        <v>1373</v>
      </c>
      <c r="H601">
        <v>38</v>
      </c>
      <c r="I601">
        <v>0</v>
      </c>
      <c r="J601">
        <v>64.900000000000006</v>
      </c>
      <c r="K601">
        <v>0</v>
      </c>
      <c r="L601" t="s">
        <v>1402</v>
      </c>
      <c r="M601" s="81" t="s">
        <v>118</v>
      </c>
      <c r="N601" t="s">
        <v>15</v>
      </c>
      <c r="O601" t="s">
        <v>103</v>
      </c>
      <c r="P601" s="82">
        <f t="shared" si="11"/>
        <v>3996.6694068000002</v>
      </c>
      <c r="Q601" t="s">
        <v>1342</v>
      </c>
      <c r="R601">
        <v>44103103</v>
      </c>
      <c r="T601" t="s">
        <v>1403</v>
      </c>
      <c r="U601" t="s">
        <v>1404</v>
      </c>
      <c r="V601" t="s">
        <v>126</v>
      </c>
      <c r="W601" s="82">
        <v>4133.0604000000003</v>
      </c>
      <c r="AG601" s="81" t="s">
        <v>118</v>
      </c>
      <c r="AH601">
        <v>3570</v>
      </c>
      <c r="AI601">
        <v>3677.1</v>
      </c>
    </row>
    <row r="602" spans="1:35" x14ac:dyDescent="0.35">
      <c r="A602" t="s">
        <v>96</v>
      </c>
      <c r="B602" t="s">
        <v>1371</v>
      </c>
      <c r="C602" t="s">
        <v>1372</v>
      </c>
      <c r="D602" t="s">
        <v>24</v>
      </c>
      <c r="E602" t="s">
        <v>127</v>
      </c>
      <c r="F602" t="s">
        <v>128</v>
      </c>
      <c r="G602" t="s">
        <v>1405</v>
      </c>
      <c r="H602">
        <v>33</v>
      </c>
      <c r="I602" t="s">
        <v>526</v>
      </c>
      <c r="J602">
        <v>71</v>
      </c>
      <c r="K602" t="s">
        <v>526</v>
      </c>
      <c r="L602" t="s">
        <v>1374</v>
      </c>
      <c r="M602" s="81" t="s">
        <v>1375</v>
      </c>
      <c r="O602" t="s">
        <v>103</v>
      </c>
      <c r="P602" s="82">
        <f t="shared" si="11"/>
        <v>6822.3258725599999</v>
      </c>
      <c r="Q602" t="s">
        <v>1406</v>
      </c>
      <c r="R602">
        <v>43212105</v>
      </c>
      <c r="T602" t="s">
        <v>1377</v>
      </c>
      <c r="U602" t="s">
        <v>1407</v>
      </c>
      <c r="V602" t="s">
        <v>1379</v>
      </c>
      <c r="W602" s="82">
        <v>7055.1456799999996</v>
      </c>
      <c r="AG602" s="81" t="s">
        <v>1375</v>
      </c>
      <c r="AH602">
        <v>6094</v>
      </c>
      <c r="AI602">
        <v>6276.82</v>
      </c>
    </row>
    <row r="603" spans="1:35" x14ac:dyDescent="0.35">
      <c r="A603" t="s">
        <v>96</v>
      </c>
      <c r="B603" t="s">
        <v>1371</v>
      </c>
      <c r="C603" t="s">
        <v>1372</v>
      </c>
      <c r="D603" t="s">
        <v>24</v>
      </c>
      <c r="E603" t="s">
        <v>127</v>
      </c>
      <c r="F603" t="s">
        <v>128</v>
      </c>
      <c r="G603" t="s">
        <v>1405</v>
      </c>
      <c r="H603">
        <v>33</v>
      </c>
      <c r="I603" t="s">
        <v>526</v>
      </c>
      <c r="J603">
        <v>71</v>
      </c>
      <c r="K603" t="s">
        <v>526</v>
      </c>
      <c r="L603" t="s">
        <v>1380</v>
      </c>
      <c r="M603" t="s">
        <v>6</v>
      </c>
      <c r="N603" t="s">
        <v>5</v>
      </c>
      <c r="O603" t="s">
        <v>108</v>
      </c>
      <c r="P603" s="82">
        <f t="shared" si="11"/>
        <v>5.5975762000000005E-2</v>
      </c>
      <c r="T603" t="s">
        <v>1381</v>
      </c>
      <c r="U603" t="s">
        <v>1408</v>
      </c>
      <c r="V603" t="s">
        <v>111</v>
      </c>
      <c r="W603" s="82">
        <v>5.7886000000000007E-2</v>
      </c>
      <c r="AG603" t="s">
        <v>6</v>
      </c>
      <c r="AH603">
        <v>0.05</v>
      </c>
      <c r="AI603">
        <v>5.1500000000000004E-2</v>
      </c>
    </row>
    <row r="604" spans="1:35" x14ac:dyDescent="0.35">
      <c r="A604" t="s">
        <v>96</v>
      </c>
      <c r="B604" t="s">
        <v>1371</v>
      </c>
      <c r="C604" t="s">
        <v>1372</v>
      </c>
      <c r="D604" t="s">
        <v>24</v>
      </c>
      <c r="E604" t="s">
        <v>127</v>
      </c>
      <c r="F604" t="s">
        <v>128</v>
      </c>
      <c r="G604" t="s">
        <v>1405</v>
      </c>
      <c r="H604">
        <v>33</v>
      </c>
      <c r="I604" t="s">
        <v>526</v>
      </c>
      <c r="J604">
        <v>71</v>
      </c>
      <c r="K604" t="s">
        <v>526</v>
      </c>
      <c r="L604" t="s">
        <v>1383</v>
      </c>
      <c r="M604" t="s">
        <v>6</v>
      </c>
      <c r="N604" t="s">
        <v>47</v>
      </c>
      <c r="O604" t="s">
        <v>108</v>
      </c>
      <c r="P604" s="82">
        <f t="shared" si="11"/>
        <v>0.33585457200000002</v>
      </c>
      <c r="T604" t="s">
        <v>1384</v>
      </c>
      <c r="U604" t="s">
        <v>1409</v>
      </c>
      <c r="V604" t="s">
        <v>501</v>
      </c>
      <c r="W604" s="82">
        <v>0.34731600000000001</v>
      </c>
      <c r="AG604" t="s">
        <v>6</v>
      </c>
      <c r="AH604">
        <v>0.3</v>
      </c>
      <c r="AI604">
        <v>0.309</v>
      </c>
    </row>
    <row r="605" spans="1:35" x14ac:dyDescent="0.35">
      <c r="A605" t="s">
        <v>96</v>
      </c>
      <c r="B605" t="s">
        <v>1371</v>
      </c>
      <c r="C605" t="s">
        <v>1372</v>
      </c>
      <c r="D605" t="s">
        <v>24</v>
      </c>
      <c r="E605" t="s">
        <v>127</v>
      </c>
      <c r="F605" t="s">
        <v>128</v>
      </c>
      <c r="G605" t="s">
        <v>1405</v>
      </c>
      <c r="H605">
        <v>33</v>
      </c>
      <c r="I605" t="s">
        <v>526</v>
      </c>
      <c r="J605">
        <v>71</v>
      </c>
      <c r="K605" t="s">
        <v>526</v>
      </c>
      <c r="L605" t="s">
        <v>1386</v>
      </c>
      <c r="M605" t="s">
        <v>7</v>
      </c>
      <c r="N605" t="s">
        <v>5</v>
      </c>
      <c r="O605" t="s">
        <v>108</v>
      </c>
      <c r="P605" s="82">
        <f t="shared" si="11"/>
        <v>6.7170914400000004E-2</v>
      </c>
      <c r="T605" t="s">
        <v>1387</v>
      </c>
      <c r="U605" t="s">
        <v>1410</v>
      </c>
      <c r="V605" t="s">
        <v>114</v>
      </c>
      <c r="W605" s="82">
        <v>6.9463200000000003E-2</v>
      </c>
      <c r="AG605" t="s">
        <v>7</v>
      </c>
      <c r="AH605">
        <v>0.06</v>
      </c>
      <c r="AI605">
        <v>6.1800000000000001E-2</v>
      </c>
    </row>
    <row r="606" spans="1:35" x14ac:dyDescent="0.35">
      <c r="A606" t="s">
        <v>96</v>
      </c>
      <c r="B606" t="s">
        <v>1371</v>
      </c>
      <c r="C606" t="s">
        <v>1372</v>
      </c>
      <c r="D606" t="s">
        <v>24</v>
      </c>
      <c r="E606" t="s">
        <v>127</v>
      </c>
      <c r="F606" t="s">
        <v>128</v>
      </c>
      <c r="G606" t="s">
        <v>1405</v>
      </c>
      <c r="H606">
        <v>33</v>
      </c>
      <c r="I606" t="s">
        <v>526</v>
      </c>
      <c r="J606">
        <v>71</v>
      </c>
      <c r="K606" t="s">
        <v>526</v>
      </c>
      <c r="L606" t="s">
        <v>1389</v>
      </c>
      <c r="M606" t="s">
        <v>7</v>
      </c>
      <c r="N606" t="s">
        <v>47</v>
      </c>
      <c r="O606" t="s">
        <v>108</v>
      </c>
      <c r="P606" s="82">
        <f t="shared" si="11"/>
        <v>0.34704972439999998</v>
      </c>
      <c r="T606" t="s">
        <v>1390</v>
      </c>
      <c r="U606" t="s">
        <v>1411</v>
      </c>
      <c r="V606" t="s">
        <v>508</v>
      </c>
      <c r="W606" s="82">
        <v>0.35889319999999997</v>
      </c>
      <c r="AG606" t="s">
        <v>7</v>
      </c>
      <c r="AH606">
        <v>0.31</v>
      </c>
      <c r="AI606">
        <v>0.31929999999999997</v>
      </c>
    </row>
    <row r="607" spans="1:35" x14ac:dyDescent="0.35">
      <c r="A607" t="s">
        <v>96</v>
      </c>
      <c r="B607" t="s">
        <v>1371</v>
      </c>
      <c r="C607" t="s">
        <v>1372</v>
      </c>
      <c r="D607" t="s">
        <v>24</v>
      </c>
      <c r="E607" t="s">
        <v>127</v>
      </c>
      <c r="F607" t="s">
        <v>128</v>
      </c>
      <c r="G607" t="s">
        <v>1405</v>
      </c>
      <c r="H607">
        <v>33</v>
      </c>
      <c r="I607" t="s">
        <v>526</v>
      </c>
      <c r="J607">
        <v>71</v>
      </c>
      <c r="K607" t="s">
        <v>526</v>
      </c>
      <c r="L607" t="s">
        <v>1392</v>
      </c>
      <c r="M607" t="s">
        <v>9</v>
      </c>
      <c r="N607" t="s">
        <v>5</v>
      </c>
      <c r="O607" t="s">
        <v>108</v>
      </c>
      <c r="P607" s="82">
        <f t="shared" si="11"/>
        <v>7.8366066800000009E-2</v>
      </c>
      <c r="T607" t="s">
        <v>1393</v>
      </c>
      <c r="U607" t="s">
        <v>1412</v>
      </c>
      <c r="V607" t="s">
        <v>117</v>
      </c>
      <c r="W607" s="82">
        <v>8.1040400000000012E-2</v>
      </c>
      <c r="AG607" t="s">
        <v>9</v>
      </c>
      <c r="AH607">
        <v>7.0000000000000007E-2</v>
      </c>
      <c r="AI607">
        <v>7.2100000000000011E-2</v>
      </c>
    </row>
    <row r="608" spans="1:35" x14ac:dyDescent="0.35">
      <c r="A608" t="s">
        <v>96</v>
      </c>
      <c r="B608" t="s">
        <v>1371</v>
      </c>
      <c r="C608" t="s">
        <v>1372</v>
      </c>
      <c r="D608" t="s">
        <v>24</v>
      </c>
      <c r="E608" t="s">
        <v>127</v>
      </c>
      <c r="F608" t="s">
        <v>128</v>
      </c>
      <c r="G608" t="s">
        <v>1405</v>
      </c>
      <c r="H608">
        <v>33</v>
      </c>
      <c r="I608" t="s">
        <v>526</v>
      </c>
      <c r="J608">
        <v>71</v>
      </c>
      <c r="K608" t="s">
        <v>526</v>
      </c>
      <c r="L608" t="s">
        <v>1395</v>
      </c>
      <c r="M608" t="s">
        <v>9</v>
      </c>
      <c r="N608" t="s">
        <v>47</v>
      </c>
      <c r="O608" t="s">
        <v>108</v>
      </c>
      <c r="P608" s="82">
        <f t="shared" si="11"/>
        <v>0.3582448768</v>
      </c>
      <c r="T608" t="s">
        <v>1396</v>
      </c>
      <c r="U608" t="s">
        <v>1413</v>
      </c>
      <c r="V608" t="s">
        <v>515</v>
      </c>
      <c r="W608" s="82">
        <v>0.37047039999999998</v>
      </c>
      <c r="AG608" t="s">
        <v>9</v>
      </c>
      <c r="AH608">
        <v>0.32</v>
      </c>
      <c r="AI608">
        <v>0.3296</v>
      </c>
    </row>
    <row r="609" spans="1:35" x14ac:dyDescent="0.35">
      <c r="A609" t="s">
        <v>96</v>
      </c>
      <c r="B609" t="s">
        <v>1371</v>
      </c>
      <c r="C609" t="s">
        <v>1372</v>
      </c>
      <c r="D609" t="s">
        <v>24</v>
      </c>
      <c r="E609" t="s">
        <v>127</v>
      </c>
      <c r="F609" t="s">
        <v>128</v>
      </c>
      <c r="G609" t="s">
        <v>1405</v>
      </c>
      <c r="H609">
        <v>33</v>
      </c>
      <c r="I609" t="s">
        <v>526</v>
      </c>
      <c r="J609">
        <v>71</v>
      </c>
      <c r="K609" t="s">
        <v>526</v>
      </c>
      <c r="L609" t="s">
        <v>1398</v>
      </c>
      <c r="M609" s="81" t="s">
        <v>118</v>
      </c>
      <c r="N609" t="s">
        <v>1277</v>
      </c>
      <c r="O609" t="s">
        <v>103</v>
      </c>
      <c r="P609" s="82">
        <f t="shared" si="11"/>
        <v>2006.1713100799998</v>
      </c>
      <c r="Q609" t="s">
        <v>618</v>
      </c>
      <c r="R609">
        <v>43212105</v>
      </c>
      <c r="T609" t="s">
        <v>1400</v>
      </c>
      <c r="U609" t="s">
        <v>1414</v>
      </c>
      <c r="V609" t="s">
        <v>1281</v>
      </c>
      <c r="W609" s="82">
        <v>2074.6342399999999</v>
      </c>
      <c r="AG609" s="81" t="s">
        <v>118</v>
      </c>
      <c r="AH609">
        <v>1792</v>
      </c>
      <c r="AI609">
        <v>1845.76</v>
      </c>
    </row>
    <row r="610" spans="1:35" x14ac:dyDescent="0.35">
      <c r="A610" t="s">
        <v>96</v>
      </c>
      <c r="B610" t="s">
        <v>1371</v>
      </c>
      <c r="C610" t="s">
        <v>1372</v>
      </c>
      <c r="D610" t="s">
        <v>24</v>
      </c>
      <c r="E610" t="s">
        <v>127</v>
      </c>
      <c r="F610" t="s">
        <v>128</v>
      </c>
      <c r="G610" t="s">
        <v>1405</v>
      </c>
      <c r="H610">
        <v>33</v>
      </c>
      <c r="I610" t="s">
        <v>526</v>
      </c>
      <c r="J610">
        <v>71</v>
      </c>
      <c r="K610" t="s">
        <v>526</v>
      </c>
      <c r="L610" t="s">
        <v>1402</v>
      </c>
      <c r="M610" s="81" t="s">
        <v>118</v>
      </c>
      <c r="N610" t="s">
        <v>15</v>
      </c>
      <c r="O610" t="s">
        <v>103</v>
      </c>
      <c r="P610" s="82">
        <f t="shared" si="11"/>
        <v>1847.2001460000001</v>
      </c>
      <c r="Q610" t="s">
        <v>622</v>
      </c>
      <c r="R610">
        <v>44103103</v>
      </c>
      <c r="T610" t="s">
        <v>1403</v>
      </c>
      <c r="U610" t="s">
        <v>1415</v>
      </c>
      <c r="V610" t="s">
        <v>126</v>
      </c>
      <c r="W610" s="82">
        <v>1910.2380000000001</v>
      </c>
      <c r="AG610" s="81" t="s">
        <v>118</v>
      </c>
      <c r="AH610">
        <v>1650</v>
      </c>
      <c r="AI610">
        <v>1699.5</v>
      </c>
    </row>
    <row r="611" spans="1:35" x14ac:dyDescent="0.35">
      <c r="A611" t="s">
        <v>96</v>
      </c>
      <c r="B611" t="s">
        <v>1371</v>
      </c>
      <c r="C611" t="s">
        <v>1372</v>
      </c>
      <c r="D611" t="s">
        <v>25</v>
      </c>
      <c r="E611" t="s">
        <v>140</v>
      </c>
      <c r="F611" t="s">
        <v>215</v>
      </c>
      <c r="G611" t="s">
        <v>1416</v>
      </c>
      <c r="H611">
        <v>53</v>
      </c>
      <c r="I611">
        <v>76</v>
      </c>
      <c r="J611">
        <v>57.4</v>
      </c>
      <c r="K611">
        <v>76</v>
      </c>
      <c r="L611" t="s">
        <v>1374</v>
      </c>
      <c r="M611" s="81" t="s">
        <v>1375</v>
      </c>
      <c r="O611" t="s">
        <v>103</v>
      </c>
      <c r="P611" s="82">
        <f t="shared" si="11"/>
        <v>6605.1399160000001</v>
      </c>
      <c r="Q611" t="s">
        <v>1417</v>
      </c>
      <c r="R611">
        <v>43212105</v>
      </c>
      <c r="T611" t="s">
        <v>1377</v>
      </c>
      <c r="U611" t="s">
        <v>1418</v>
      </c>
      <c r="V611" t="s">
        <v>1379</v>
      </c>
      <c r="W611" s="82">
        <v>6830.5479999999998</v>
      </c>
      <c r="AG611" s="81" t="s">
        <v>1375</v>
      </c>
      <c r="AH611">
        <v>5900</v>
      </c>
      <c r="AI611">
        <v>6077</v>
      </c>
    </row>
    <row r="612" spans="1:35" x14ac:dyDescent="0.35">
      <c r="A612" t="s">
        <v>96</v>
      </c>
      <c r="B612" t="s">
        <v>1371</v>
      </c>
      <c r="C612" t="s">
        <v>1372</v>
      </c>
      <c r="D612" t="s">
        <v>25</v>
      </c>
      <c r="E612" t="s">
        <v>140</v>
      </c>
      <c r="F612" t="s">
        <v>215</v>
      </c>
      <c r="G612" t="s">
        <v>1416</v>
      </c>
      <c r="H612">
        <v>53</v>
      </c>
      <c r="I612">
        <v>76</v>
      </c>
      <c r="J612">
        <v>57.4</v>
      </c>
      <c r="K612">
        <v>76</v>
      </c>
      <c r="L612" t="s">
        <v>1380</v>
      </c>
      <c r="M612" t="s">
        <v>6</v>
      </c>
      <c r="N612" t="s">
        <v>5</v>
      </c>
      <c r="O612" t="s">
        <v>108</v>
      </c>
      <c r="P612" s="82">
        <f t="shared" si="11"/>
        <v>8.95612192E-2</v>
      </c>
      <c r="T612" t="s">
        <v>1381</v>
      </c>
      <c r="U612" t="s">
        <v>1419</v>
      </c>
      <c r="V612" t="s">
        <v>111</v>
      </c>
      <c r="W612" s="82">
        <v>9.2617599999999994E-2</v>
      </c>
      <c r="AG612" t="s">
        <v>6</v>
      </c>
      <c r="AH612">
        <v>0.08</v>
      </c>
      <c r="AI612">
        <v>8.2400000000000001E-2</v>
      </c>
    </row>
    <row r="613" spans="1:35" x14ac:dyDescent="0.35">
      <c r="A613" t="s">
        <v>96</v>
      </c>
      <c r="B613" t="s">
        <v>1371</v>
      </c>
      <c r="C613" t="s">
        <v>1372</v>
      </c>
      <c r="D613" t="s">
        <v>25</v>
      </c>
      <c r="E613" t="s">
        <v>140</v>
      </c>
      <c r="F613" t="s">
        <v>215</v>
      </c>
      <c r="G613" t="s">
        <v>1416</v>
      </c>
      <c r="H613">
        <v>53</v>
      </c>
      <c r="I613">
        <v>76</v>
      </c>
      <c r="J613">
        <v>57.4</v>
      </c>
      <c r="K613">
        <v>76</v>
      </c>
      <c r="L613" t="s">
        <v>1383</v>
      </c>
      <c r="M613" t="s">
        <v>6</v>
      </c>
      <c r="N613" t="s">
        <v>47</v>
      </c>
      <c r="O613" t="s">
        <v>108</v>
      </c>
      <c r="P613" s="82">
        <f t="shared" si="11"/>
        <v>0.41422063879999999</v>
      </c>
      <c r="T613" t="s">
        <v>1384</v>
      </c>
      <c r="U613" t="s">
        <v>1420</v>
      </c>
      <c r="V613" t="s">
        <v>501</v>
      </c>
      <c r="W613" s="82">
        <v>0.42835639999999997</v>
      </c>
      <c r="AG613" t="s">
        <v>6</v>
      </c>
      <c r="AH613">
        <v>0.37</v>
      </c>
      <c r="AI613">
        <v>0.38109999999999999</v>
      </c>
    </row>
    <row r="614" spans="1:35" x14ac:dyDescent="0.35">
      <c r="A614" t="s">
        <v>96</v>
      </c>
      <c r="B614" t="s">
        <v>1371</v>
      </c>
      <c r="C614" t="s">
        <v>1372</v>
      </c>
      <c r="D614" t="s">
        <v>25</v>
      </c>
      <c r="E614" t="s">
        <v>140</v>
      </c>
      <c r="F614" t="s">
        <v>215</v>
      </c>
      <c r="G614" t="s">
        <v>1416</v>
      </c>
      <c r="H614">
        <v>53</v>
      </c>
      <c r="I614">
        <v>76</v>
      </c>
      <c r="J614">
        <v>57.4</v>
      </c>
      <c r="K614">
        <v>76</v>
      </c>
      <c r="L614" t="s">
        <v>1386</v>
      </c>
      <c r="M614" t="s">
        <v>7</v>
      </c>
      <c r="N614" t="s">
        <v>5</v>
      </c>
      <c r="O614" t="s">
        <v>108</v>
      </c>
      <c r="P614" s="82">
        <f t="shared" si="11"/>
        <v>8.95612192E-2</v>
      </c>
      <c r="T614" t="s">
        <v>1387</v>
      </c>
      <c r="U614" t="s">
        <v>1421</v>
      </c>
      <c r="V614" t="s">
        <v>114</v>
      </c>
      <c r="W614" s="82">
        <v>9.2617599999999994E-2</v>
      </c>
      <c r="AG614" t="s">
        <v>7</v>
      </c>
      <c r="AH614">
        <v>0.08</v>
      </c>
      <c r="AI614">
        <v>8.2400000000000001E-2</v>
      </c>
    </row>
    <row r="615" spans="1:35" x14ac:dyDescent="0.35">
      <c r="A615" t="s">
        <v>96</v>
      </c>
      <c r="B615" t="s">
        <v>1371</v>
      </c>
      <c r="C615" t="s">
        <v>1372</v>
      </c>
      <c r="D615" t="s">
        <v>25</v>
      </c>
      <c r="E615" t="s">
        <v>140</v>
      </c>
      <c r="F615" t="s">
        <v>215</v>
      </c>
      <c r="G615" t="s">
        <v>1416</v>
      </c>
      <c r="H615">
        <v>53</v>
      </c>
      <c r="I615">
        <v>76</v>
      </c>
      <c r="J615">
        <v>57.4</v>
      </c>
      <c r="K615">
        <v>76</v>
      </c>
      <c r="L615" t="s">
        <v>1389</v>
      </c>
      <c r="M615" t="s">
        <v>7</v>
      </c>
      <c r="N615" t="s">
        <v>47</v>
      </c>
      <c r="O615" t="s">
        <v>108</v>
      </c>
      <c r="P615" s="82">
        <f t="shared" si="11"/>
        <v>0.41422063879999999</v>
      </c>
      <c r="T615" t="s">
        <v>1390</v>
      </c>
      <c r="U615" t="s">
        <v>1422</v>
      </c>
      <c r="V615" t="s">
        <v>508</v>
      </c>
      <c r="W615" s="82">
        <v>0.42835639999999997</v>
      </c>
      <c r="AG615" t="s">
        <v>7</v>
      </c>
      <c r="AH615">
        <v>0.37</v>
      </c>
      <c r="AI615">
        <v>0.38109999999999999</v>
      </c>
    </row>
    <row r="616" spans="1:35" x14ac:dyDescent="0.35">
      <c r="A616" t="s">
        <v>96</v>
      </c>
      <c r="B616" t="s">
        <v>1371</v>
      </c>
      <c r="C616" t="s">
        <v>1372</v>
      </c>
      <c r="D616" t="s">
        <v>25</v>
      </c>
      <c r="E616" t="s">
        <v>140</v>
      </c>
      <c r="F616" t="s">
        <v>215</v>
      </c>
      <c r="G616" t="s">
        <v>1416</v>
      </c>
      <c r="H616">
        <v>53</v>
      </c>
      <c r="I616">
        <v>76</v>
      </c>
      <c r="J616">
        <v>57.4</v>
      </c>
      <c r="K616">
        <v>76</v>
      </c>
      <c r="L616" t="s">
        <v>1392</v>
      </c>
      <c r="M616" t="s">
        <v>9</v>
      </c>
      <c r="N616" t="s">
        <v>5</v>
      </c>
      <c r="O616" t="s">
        <v>108</v>
      </c>
      <c r="P616" s="82">
        <f t="shared" si="11"/>
        <v>8.95612192E-2</v>
      </c>
      <c r="T616" t="s">
        <v>1393</v>
      </c>
      <c r="U616" t="s">
        <v>1423</v>
      </c>
      <c r="V616" t="s">
        <v>117</v>
      </c>
      <c r="W616" s="82">
        <v>9.2617599999999994E-2</v>
      </c>
      <c r="AG616" t="s">
        <v>9</v>
      </c>
      <c r="AH616">
        <v>0.08</v>
      </c>
      <c r="AI616">
        <v>8.2400000000000001E-2</v>
      </c>
    </row>
    <row r="617" spans="1:35" x14ac:dyDescent="0.35">
      <c r="A617" t="s">
        <v>96</v>
      </c>
      <c r="B617" t="s">
        <v>1371</v>
      </c>
      <c r="C617" t="s">
        <v>1372</v>
      </c>
      <c r="D617" t="s">
        <v>25</v>
      </c>
      <c r="E617" t="s">
        <v>140</v>
      </c>
      <c r="F617" t="s">
        <v>215</v>
      </c>
      <c r="G617" t="s">
        <v>1416</v>
      </c>
      <c r="H617">
        <v>53</v>
      </c>
      <c r="I617">
        <v>76</v>
      </c>
      <c r="J617">
        <v>57.4</v>
      </c>
      <c r="K617">
        <v>76</v>
      </c>
      <c r="L617" t="s">
        <v>1395</v>
      </c>
      <c r="M617" t="s">
        <v>9</v>
      </c>
      <c r="N617" t="s">
        <v>47</v>
      </c>
      <c r="O617" t="s">
        <v>108</v>
      </c>
      <c r="P617" s="82">
        <f t="shared" si="11"/>
        <v>0.41422063879999999</v>
      </c>
      <c r="T617" t="s">
        <v>1396</v>
      </c>
      <c r="U617" t="s">
        <v>1424</v>
      </c>
      <c r="V617" t="s">
        <v>515</v>
      </c>
      <c r="W617" s="82">
        <v>0.42835639999999997</v>
      </c>
      <c r="AG617" t="s">
        <v>9</v>
      </c>
      <c r="AH617">
        <v>0.37</v>
      </c>
      <c r="AI617">
        <v>0.38109999999999999</v>
      </c>
    </row>
    <row r="618" spans="1:35" x14ac:dyDescent="0.35">
      <c r="A618" t="s">
        <v>96</v>
      </c>
      <c r="B618" t="s">
        <v>1371</v>
      </c>
      <c r="C618" t="s">
        <v>1372</v>
      </c>
      <c r="D618" t="s">
        <v>25</v>
      </c>
      <c r="E618" t="s">
        <v>140</v>
      </c>
      <c r="F618" t="s">
        <v>215</v>
      </c>
      <c r="G618" t="s">
        <v>1416</v>
      </c>
      <c r="H618">
        <v>53</v>
      </c>
      <c r="I618">
        <v>76</v>
      </c>
      <c r="J618">
        <v>57.4</v>
      </c>
      <c r="K618">
        <v>76</v>
      </c>
      <c r="L618" t="s">
        <v>1398</v>
      </c>
      <c r="M618" s="81" t="s">
        <v>118</v>
      </c>
      <c r="N618" t="s">
        <v>1277</v>
      </c>
      <c r="O618" t="s">
        <v>103</v>
      </c>
      <c r="P618" s="82">
        <f t="shared" si="11"/>
        <v>1721.8144391200001</v>
      </c>
      <c r="Q618" t="s">
        <v>1425</v>
      </c>
      <c r="R618">
        <v>44101705</v>
      </c>
      <c r="T618" t="s">
        <v>1400</v>
      </c>
      <c r="U618" t="s">
        <v>1426</v>
      </c>
      <c r="V618" t="s">
        <v>1281</v>
      </c>
      <c r="W618" s="82">
        <v>1780.5733600000001</v>
      </c>
      <c r="AG618" s="81" t="s">
        <v>118</v>
      </c>
      <c r="AH618">
        <v>1538</v>
      </c>
      <c r="AI618">
        <v>1584.14</v>
      </c>
    </row>
    <row r="619" spans="1:35" x14ac:dyDescent="0.35">
      <c r="A619" t="s">
        <v>96</v>
      </c>
      <c r="B619" t="s">
        <v>1371</v>
      </c>
      <c r="C619" t="s">
        <v>1372</v>
      </c>
      <c r="D619" t="s">
        <v>25</v>
      </c>
      <c r="E619" t="s">
        <v>140</v>
      </c>
      <c r="F619" t="s">
        <v>215</v>
      </c>
      <c r="G619" t="s">
        <v>1416</v>
      </c>
      <c r="H619">
        <v>53</v>
      </c>
      <c r="I619">
        <v>76</v>
      </c>
      <c r="J619">
        <v>57.4</v>
      </c>
      <c r="K619">
        <v>76</v>
      </c>
      <c r="L619" t="s">
        <v>1402</v>
      </c>
      <c r="M619" s="81" t="s">
        <v>118</v>
      </c>
      <c r="N619" t="s">
        <v>15</v>
      </c>
      <c r="O619" t="s">
        <v>103</v>
      </c>
      <c r="P619" s="82">
        <f t="shared" si="11"/>
        <v>1875.1880270000001</v>
      </c>
      <c r="Q619" t="s">
        <v>1427</v>
      </c>
      <c r="R619">
        <v>44103103</v>
      </c>
      <c r="T619" t="s">
        <v>1403</v>
      </c>
      <c r="U619" t="s">
        <v>1428</v>
      </c>
      <c r="V619" t="s">
        <v>126</v>
      </c>
      <c r="W619" s="82">
        <v>1939.181</v>
      </c>
      <c r="AG619" s="81" t="s">
        <v>118</v>
      </c>
      <c r="AH619">
        <v>1675</v>
      </c>
      <c r="AI619">
        <v>1725.25</v>
      </c>
    </row>
    <row r="620" spans="1:35" x14ac:dyDescent="0.35">
      <c r="A620" t="s">
        <v>96</v>
      </c>
      <c r="B620" t="s">
        <v>1429</v>
      </c>
      <c r="C620" t="s">
        <v>1430</v>
      </c>
      <c r="D620" t="s">
        <v>23</v>
      </c>
      <c r="E620" t="s">
        <v>99</v>
      </c>
      <c r="L620" t="s">
        <v>22</v>
      </c>
      <c r="M620" s="81" t="s">
        <v>11</v>
      </c>
      <c r="O620" t="s">
        <v>1431</v>
      </c>
      <c r="P620" s="82">
        <f t="shared" si="11"/>
        <v>55.975762000000003</v>
      </c>
      <c r="Q620" t="s">
        <v>1432</v>
      </c>
      <c r="R620">
        <v>43233410</v>
      </c>
      <c r="T620" t="s">
        <v>1433</v>
      </c>
      <c r="U620" t="s">
        <v>1434</v>
      </c>
      <c r="V620" t="s">
        <v>1435</v>
      </c>
      <c r="W620" s="82">
        <v>57.886000000000003</v>
      </c>
      <c r="AG620" s="81" t="s">
        <v>11</v>
      </c>
      <c r="AH620">
        <v>50</v>
      </c>
      <c r="AI620">
        <v>51.5</v>
      </c>
    </row>
    <row r="621" spans="1:35" x14ac:dyDescent="0.35">
      <c r="A621" t="s">
        <v>96</v>
      </c>
      <c r="B621" t="s">
        <v>1429</v>
      </c>
      <c r="C621" t="s">
        <v>1430</v>
      </c>
      <c r="D621" t="s">
        <v>23</v>
      </c>
      <c r="E621" t="s">
        <v>99</v>
      </c>
      <c r="L621" t="s">
        <v>29</v>
      </c>
      <c r="M621" t="s">
        <v>1436</v>
      </c>
      <c r="O621" t="s">
        <v>1437</v>
      </c>
      <c r="P621" s="82">
        <f t="shared" si="11"/>
        <v>615.73338200000001</v>
      </c>
      <c r="Q621" t="s">
        <v>1438</v>
      </c>
      <c r="R621">
        <v>81111811</v>
      </c>
      <c r="T621" t="s">
        <v>1439</v>
      </c>
      <c r="U621" t="s">
        <v>1440</v>
      </c>
      <c r="V621" t="s">
        <v>1441</v>
      </c>
      <c r="W621" s="82">
        <v>636.74599999999998</v>
      </c>
      <c r="AG621" t="s">
        <v>1436</v>
      </c>
      <c r="AH621">
        <v>550</v>
      </c>
      <c r="AI621">
        <v>566.5</v>
      </c>
    </row>
    <row r="622" spans="1:35" x14ac:dyDescent="0.35">
      <c r="A622" t="s">
        <v>96</v>
      </c>
      <c r="B622" t="s">
        <v>1429</v>
      </c>
      <c r="C622" t="s">
        <v>1430</v>
      </c>
      <c r="D622" t="s">
        <v>23</v>
      </c>
      <c r="E622" t="s">
        <v>99</v>
      </c>
      <c r="L622" t="s">
        <v>30</v>
      </c>
      <c r="M622" t="s">
        <v>1442</v>
      </c>
      <c r="O622" t="s">
        <v>103</v>
      </c>
      <c r="P622" s="82">
        <f t="shared" si="11"/>
        <v>279.87880999999999</v>
      </c>
      <c r="Q622" t="s">
        <v>1443</v>
      </c>
      <c r="R622">
        <v>81141601</v>
      </c>
      <c r="T622" t="s">
        <v>1444</v>
      </c>
      <c r="U622" t="s">
        <v>1445</v>
      </c>
      <c r="V622" t="s">
        <v>1446</v>
      </c>
      <c r="W622" s="82">
        <v>289.43</v>
      </c>
      <c r="AG622" t="s">
        <v>1442</v>
      </c>
      <c r="AH622">
        <v>250</v>
      </c>
      <c r="AI622">
        <v>257.5</v>
      </c>
    </row>
    <row r="623" spans="1:35" x14ac:dyDescent="0.35">
      <c r="A623" t="s">
        <v>96</v>
      </c>
      <c r="B623" t="s">
        <v>1429</v>
      </c>
      <c r="C623" t="s">
        <v>1430</v>
      </c>
      <c r="D623" t="s">
        <v>23</v>
      </c>
      <c r="E623" t="s">
        <v>99</v>
      </c>
      <c r="L623" t="s">
        <v>31</v>
      </c>
      <c r="M623" t="s">
        <v>1447</v>
      </c>
      <c r="O623" t="s">
        <v>1448</v>
      </c>
      <c r="P623" s="82">
        <f t="shared" si="11"/>
        <v>111.95152400000001</v>
      </c>
      <c r="Q623" t="s">
        <v>1449</v>
      </c>
      <c r="R623">
        <v>81111500</v>
      </c>
      <c r="T623" t="s">
        <v>1450</v>
      </c>
      <c r="U623" t="s">
        <v>1451</v>
      </c>
      <c r="V623" t="s">
        <v>1452</v>
      </c>
      <c r="W623" s="82">
        <v>115.77200000000001</v>
      </c>
      <c r="AG623" t="s">
        <v>1447</v>
      </c>
      <c r="AH623">
        <v>100</v>
      </c>
      <c r="AI623">
        <v>103</v>
      </c>
    </row>
    <row r="624" spans="1:35" x14ac:dyDescent="0.35">
      <c r="A624" t="s">
        <v>96</v>
      </c>
      <c r="B624" t="s">
        <v>1429</v>
      </c>
      <c r="C624" t="s">
        <v>1430</v>
      </c>
      <c r="D624" t="s">
        <v>23</v>
      </c>
      <c r="E624" t="s">
        <v>99</v>
      </c>
      <c r="L624" t="s">
        <v>33</v>
      </c>
      <c r="M624" t="s">
        <v>1453</v>
      </c>
      <c r="N624" t="s">
        <v>1454</v>
      </c>
      <c r="O624" t="s">
        <v>103</v>
      </c>
      <c r="P624" s="82">
        <f t="shared" si="11"/>
        <v>1119.5152399999999</v>
      </c>
      <c r="Q624" t="s">
        <v>1455</v>
      </c>
      <c r="R624">
        <v>81141601</v>
      </c>
      <c r="T624" t="s">
        <v>1456</v>
      </c>
      <c r="U624" t="s">
        <v>1457</v>
      </c>
      <c r="V624" t="s">
        <v>1458</v>
      </c>
      <c r="W624" s="82">
        <v>1157.72</v>
      </c>
      <c r="AG624" t="s">
        <v>1453</v>
      </c>
      <c r="AH624">
        <v>1000</v>
      </c>
      <c r="AI624">
        <v>1030</v>
      </c>
    </row>
    <row r="625" spans="1:35" x14ac:dyDescent="0.35">
      <c r="A625" t="s">
        <v>96</v>
      </c>
      <c r="B625" t="s">
        <v>1429</v>
      </c>
      <c r="C625" t="s">
        <v>1430</v>
      </c>
      <c r="D625" t="s">
        <v>23</v>
      </c>
      <c r="E625" t="s">
        <v>99</v>
      </c>
      <c r="L625" t="s">
        <v>34</v>
      </c>
      <c r="M625" t="s">
        <v>1453</v>
      </c>
      <c r="N625" t="s">
        <v>1459</v>
      </c>
      <c r="O625" t="s">
        <v>103</v>
      </c>
      <c r="P625" s="82">
        <f t="shared" si="11"/>
        <v>335.85457200000002</v>
      </c>
      <c r="Q625" t="s">
        <v>1460</v>
      </c>
      <c r="R625">
        <v>81141601</v>
      </c>
      <c r="T625" t="s">
        <v>1461</v>
      </c>
      <c r="U625" t="s">
        <v>1462</v>
      </c>
      <c r="V625" t="s">
        <v>1463</v>
      </c>
      <c r="W625" s="82">
        <v>347.31600000000003</v>
      </c>
      <c r="AG625" t="s">
        <v>1453</v>
      </c>
      <c r="AH625">
        <v>300</v>
      </c>
      <c r="AI625">
        <v>309</v>
      </c>
    </row>
    <row r="626" spans="1:35" x14ac:dyDescent="0.35">
      <c r="A626" t="s">
        <v>96</v>
      </c>
      <c r="B626" t="s">
        <v>1429</v>
      </c>
      <c r="C626" t="s">
        <v>1430</v>
      </c>
      <c r="D626" t="s">
        <v>23</v>
      </c>
      <c r="E626" t="s">
        <v>99</v>
      </c>
      <c r="L626" t="s">
        <v>35</v>
      </c>
      <c r="M626" t="s">
        <v>1464</v>
      </c>
      <c r="N626" t="s">
        <v>1465</v>
      </c>
      <c r="O626" t="s">
        <v>103</v>
      </c>
      <c r="P626" s="82">
        <f t="shared" si="11"/>
        <v>996.36856360000013</v>
      </c>
      <c r="Q626" t="s">
        <v>1466</v>
      </c>
      <c r="R626">
        <v>86000000</v>
      </c>
      <c r="T626" t="s">
        <v>1467</v>
      </c>
      <c r="U626" t="s">
        <v>1468</v>
      </c>
      <c r="V626" t="s">
        <v>1469</v>
      </c>
      <c r="W626" s="82">
        <v>1030.3708000000001</v>
      </c>
      <c r="AG626" t="s">
        <v>1464</v>
      </c>
      <c r="AH626">
        <v>890</v>
      </c>
      <c r="AI626">
        <v>916.7</v>
      </c>
    </row>
    <row r="627" spans="1:35" x14ac:dyDescent="0.35">
      <c r="A627" t="s">
        <v>96</v>
      </c>
      <c r="B627" t="s">
        <v>1429</v>
      </c>
      <c r="C627" t="s">
        <v>1430</v>
      </c>
      <c r="D627" t="s">
        <v>23</v>
      </c>
      <c r="E627" t="s">
        <v>99</v>
      </c>
      <c r="L627" t="s">
        <v>36</v>
      </c>
      <c r="M627" t="s">
        <v>1464</v>
      </c>
      <c r="N627" t="s">
        <v>1470</v>
      </c>
      <c r="O627" t="s">
        <v>103</v>
      </c>
      <c r="P627" s="82">
        <f t="shared" si="11"/>
        <v>996.36856360000013</v>
      </c>
      <c r="Q627" t="s">
        <v>1471</v>
      </c>
      <c r="R627">
        <v>86000000</v>
      </c>
      <c r="T627" t="s">
        <v>1472</v>
      </c>
      <c r="U627" t="s">
        <v>1473</v>
      </c>
      <c r="V627" t="s">
        <v>1474</v>
      </c>
      <c r="W627" s="82">
        <v>1030.3708000000001</v>
      </c>
      <c r="AG627" t="s">
        <v>1464</v>
      </c>
      <c r="AH627">
        <v>890</v>
      </c>
      <c r="AI627">
        <v>916.7</v>
      </c>
    </row>
    <row r="628" spans="1:35" x14ac:dyDescent="0.35">
      <c r="A628" t="s">
        <v>96</v>
      </c>
      <c r="B628" t="s">
        <v>1429</v>
      </c>
      <c r="C628" t="s">
        <v>1430</v>
      </c>
      <c r="D628" t="s">
        <v>23</v>
      </c>
      <c r="E628" t="s">
        <v>99</v>
      </c>
      <c r="L628" t="s">
        <v>38</v>
      </c>
      <c r="M628" t="s">
        <v>1475</v>
      </c>
      <c r="N628" t="s">
        <v>1465</v>
      </c>
      <c r="O628" t="s">
        <v>103</v>
      </c>
      <c r="P628" s="82">
        <f t="shared" si="11"/>
        <v>503.78185800000006</v>
      </c>
      <c r="Q628" t="s">
        <v>1476</v>
      </c>
      <c r="R628">
        <v>86000000</v>
      </c>
      <c r="T628" t="s">
        <v>1477</v>
      </c>
      <c r="U628" t="s">
        <v>1478</v>
      </c>
      <c r="V628" t="s">
        <v>1479</v>
      </c>
      <c r="W628" s="82">
        <v>520.97400000000005</v>
      </c>
      <c r="AG628" t="s">
        <v>1475</v>
      </c>
      <c r="AH628">
        <v>450</v>
      </c>
      <c r="AI628">
        <v>463.5</v>
      </c>
    </row>
    <row r="629" spans="1:35" x14ac:dyDescent="0.35">
      <c r="A629" t="s">
        <v>96</v>
      </c>
      <c r="B629" t="s">
        <v>1429</v>
      </c>
      <c r="C629" t="s">
        <v>1430</v>
      </c>
      <c r="D629" t="s">
        <v>23</v>
      </c>
      <c r="E629" t="s">
        <v>99</v>
      </c>
      <c r="L629" t="s">
        <v>39</v>
      </c>
      <c r="M629" t="s">
        <v>1475</v>
      </c>
      <c r="N629" t="s">
        <v>1470</v>
      </c>
      <c r="O629" t="s">
        <v>103</v>
      </c>
      <c r="P629" s="82">
        <f t="shared" si="11"/>
        <v>503.78185800000006</v>
      </c>
      <c r="Q629" t="s">
        <v>1480</v>
      </c>
      <c r="R629">
        <v>86000000</v>
      </c>
      <c r="T629" t="s">
        <v>1481</v>
      </c>
      <c r="U629" t="s">
        <v>1482</v>
      </c>
      <c r="V629" t="s">
        <v>1483</v>
      </c>
      <c r="W629" s="82">
        <v>520.97400000000005</v>
      </c>
      <c r="AG629" t="s">
        <v>1475</v>
      </c>
      <c r="AH629">
        <v>450</v>
      </c>
      <c r="AI629">
        <v>463.5</v>
      </c>
    </row>
    <row r="630" spans="1:35" x14ac:dyDescent="0.35">
      <c r="A630" t="s">
        <v>96</v>
      </c>
      <c r="B630" t="s">
        <v>1429</v>
      </c>
      <c r="C630" t="s">
        <v>1430</v>
      </c>
      <c r="D630" t="s">
        <v>23</v>
      </c>
      <c r="E630" t="s">
        <v>99</v>
      </c>
      <c r="L630" t="s">
        <v>40</v>
      </c>
      <c r="M630" t="s">
        <v>1484</v>
      </c>
      <c r="N630" t="s">
        <v>1465</v>
      </c>
      <c r="O630" t="s">
        <v>103</v>
      </c>
      <c r="P630" s="82">
        <f t="shared" si="11"/>
        <v>503.78185800000006</v>
      </c>
      <c r="Q630" t="s">
        <v>1485</v>
      </c>
      <c r="R630">
        <v>86000000</v>
      </c>
      <c r="T630" t="s">
        <v>1486</v>
      </c>
      <c r="U630" t="s">
        <v>1487</v>
      </c>
      <c r="V630" t="s">
        <v>1488</v>
      </c>
      <c r="W630" s="82">
        <v>520.97400000000005</v>
      </c>
      <c r="AG630" t="s">
        <v>1484</v>
      </c>
      <c r="AH630">
        <v>450</v>
      </c>
      <c r="AI630">
        <v>463.5</v>
      </c>
    </row>
    <row r="631" spans="1:35" x14ac:dyDescent="0.35">
      <c r="A631" t="s">
        <v>96</v>
      </c>
      <c r="B631" t="s">
        <v>1429</v>
      </c>
      <c r="C631" t="s">
        <v>1430</v>
      </c>
      <c r="D631" t="s">
        <v>23</v>
      </c>
      <c r="E631" t="s">
        <v>99</v>
      </c>
      <c r="L631" t="s">
        <v>41</v>
      </c>
      <c r="M631" t="s">
        <v>1484</v>
      </c>
      <c r="N631" t="s">
        <v>1470</v>
      </c>
      <c r="O631" t="s">
        <v>103</v>
      </c>
      <c r="P631" s="82">
        <f t="shared" si="11"/>
        <v>503.78185800000006</v>
      </c>
      <c r="Q631" t="s">
        <v>1489</v>
      </c>
      <c r="R631">
        <v>86000000</v>
      </c>
      <c r="T631" t="s">
        <v>1490</v>
      </c>
      <c r="U631" t="s">
        <v>1491</v>
      </c>
      <c r="V631" t="s">
        <v>1492</v>
      </c>
      <c r="W631" s="82">
        <v>520.97400000000005</v>
      </c>
      <c r="AG631" t="s">
        <v>1484</v>
      </c>
      <c r="AH631">
        <v>450</v>
      </c>
      <c r="AI631">
        <v>463.5</v>
      </c>
    </row>
    <row r="632" spans="1:35" x14ac:dyDescent="0.35">
      <c r="A632" t="s">
        <v>96</v>
      </c>
      <c r="B632" t="s">
        <v>1429</v>
      </c>
      <c r="C632" t="s">
        <v>1430</v>
      </c>
      <c r="D632" t="s">
        <v>23</v>
      </c>
      <c r="E632" t="s">
        <v>99</v>
      </c>
      <c r="L632" t="s">
        <v>42</v>
      </c>
      <c r="M632" t="s">
        <v>1493</v>
      </c>
      <c r="N632" t="s">
        <v>1470</v>
      </c>
      <c r="O632" t="s">
        <v>1437</v>
      </c>
      <c r="P632" s="82">
        <f t="shared" si="11"/>
        <v>727.68490600000007</v>
      </c>
      <c r="Q632" t="s">
        <v>1494</v>
      </c>
      <c r="R632">
        <v>81111809</v>
      </c>
      <c r="T632" t="s">
        <v>1495</v>
      </c>
      <c r="U632" t="s">
        <v>1496</v>
      </c>
      <c r="V632" t="s">
        <v>1497</v>
      </c>
      <c r="W632" s="82">
        <v>752.51800000000003</v>
      </c>
      <c r="AG632" t="s">
        <v>1493</v>
      </c>
      <c r="AH632">
        <v>650</v>
      </c>
      <c r="AI632">
        <v>669.5</v>
      </c>
    </row>
    <row r="633" spans="1:35" x14ac:dyDescent="0.35">
      <c r="A633" t="s">
        <v>96</v>
      </c>
      <c r="B633" t="s">
        <v>1429</v>
      </c>
      <c r="C633" t="s">
        <v>1430</v>
      </c>
      <c r="D633" t="s">
        <v>23</v>
      </c>
      <c r="E633" t="s">
        <v>99</v>
      </c>
      <c r="L633" t="s">
        <v>43</v>
      </c>
      <c r="M633" t="s">
        <v>1498</v>
      </c>
      <c r="N633" t="s">
        <v>1465</v>
      </c>
      <c r="O633" t="s">
        <v>103</v>
      </c>
      <c r="P633" s="82">
        <f t="shared" si="11"/>
        <v>929.1976492</v>
      </c>
      <c r="Q633" t="s">
        <v>1499</v>
      </c>
      <c r="R633">
        <v>86000000</v>
      </c>
      <c r="T633" t="s">
        <v>1500</v>
      </c>
      <c r="U633" t="s">
        <v>1501</v>
      </c>
      <c r="V633" t="s">
        <v>1502</v>
      </c>
      <c r="W633" s="82">
        <v>960.9076</v>
      </c>
      <c r="AG633" t="s">
        <v>1498</v>
      </c>
      <c r="AH633">
        <v>830</v>
      </c>
      <c r="AI633">
        <v>854.9</v>
      </c>
    </row>
    <row r="634" spans="1:35" x14ac:dyDescent="0.35">
      <c r="A634" t="s">
        <v>96</v>
      </c>
      <c r="B634" t="s">
        <v>1429</v>
      </c>
      <c r="C634" t="s">
        <v>1430</v>
      </c>
      <c r="D634" t="s">
        <v>23</v>
      </c>
      <c r="E634" t="s">
        <v>99</v>
      </c>
      <c r="L634" t="s">
        <v>44</v>
      </c>
      <c r="M634" t="s">
        <v>1498</v>
      </c>
      <c r="N634" t="s">
        <v>1470</v>
      </c>
      <c r="O634" t="s">
        <v>103</v>
      </c>
      <c r="P634" s="82">
        <f t="shared" si="11"/>
        <v>279.87880999999999</v>
      </c>
      <c r="Q634" t="s">
        <v>1503</v>
      </c>
      <c r="R634">
        <v>86000000</v>
      </c>
      <c r="T634" t="s">
        <v>1504</v>
      </c>
      <c r="U634" t="s">
        <v>1505</v>
      </c>
      <c r="V634" t="s">
        <v>1506</v>
      </c>
      <c r="W634" s="82">
        <v>289.43</v>
      </c>
      <c r="AG634" t="s">
        <v>1498</v>
      </c>
      <c r="AH634">
        <v>250</v>
      </c>
      <c r="AI634">
        <v>257.5</v>
      </c>
    </row>
    <row r="635" spans="1:35" x14ac:dyDescent="0.35">
      <c r="A635" t="s">
        <v>96</v>
      </c>
      <c r="B635" t="s">
        <v>1429</v>
      </c>
      <c r="C635" t="s">
        <v>1430</v>
      </c>
      <c r="D635" t="s">
        <v>23</v>
      </c>
      <c r="E635" t="s">
        <v>99</v>
      </c>
      <c r="L635" t="s">
        <v>45</v>
      </c>
      <c r="M635" t="s">
        <v>1507</v>
      </c>
      <c r="N635" t="s">
        <v>1465</v>
      </c>
      <c r="O635" t="s">
        <v>103</v>
      </c>
      <c r="P635" s="82">
        <f t="shared" si="11"/>
        <v>929.1976492</v>
      </c>
      <c r="Q635" t="s">
        <v>1508</v>
      </c>
      <c r="R635">
        <v>86000000</v>
      </c>
      <c r="T635" t="s">
        <v>1509</v>
      </c>
      <c r="U635" t="s">
        <v>1510</v>
      </c>
      <c r="V635" t="s">
        <v>1511</v>
      </c>
      <c r="W635" s="82">
        <v>960.9076</v>
      </c>
      <c r="AG635" t="s">
        <v>1507</v>
      </c>
      <c r="AH635">
        <v>830</v>
      </c>
      <c r="AI635">
        <v>854.9</v>
      </c>
    </row>
    <row r="636" spans="1:35" x14ac:dyDescent="0.35">
      <c r="A636" t="s">
        <v>96</v>
      </c>
      <c r="B636" t="s">
        <v>1429</v>
      </c>
      <c r="C636" t="s">
        <v>1430</v>
      </c>
      <c r="D636" t="s">
        <v>23</v>
      </c>
      <c r="E636" t="s">
        <v>99</v>
      </c>
      <c r="L636" t="s">
        <v>46</v>
      </c>
      <c r="M636" t="s">
        <v>1507</v>
      </c>
      <c r="N636" t="s">
        <v>1470</v>
      </c>
      <c r="O636" t="s">
        <v>103</v>
      </c>
      <c r="P636" s="82">
        <f t="shared" si="11"/>
        <v>279.87880999999999</v>
      </c>
      <c r="Q636" t="s">
        <v>1512</v>
      </c>
      <c r="R636">
        <v>86000000</v>
      </c>
      <c r="T636" t="s">
        <v>1513</v>
      </c>
      <c r="U636" t="s">
        <v>1514</v>
      </c>
      <c r="V636" t="s">
        <v>1515</v>
      </c>
      <c r="W636" s="82">
        <v>289.43</v>
      </c>
      <c r="AG636" t="s">
        <v>1507</v>
      </c>
      <c r="AH636">
        <v>250</v>
      </c>
      <c r="AI636">
        <v>257.5</v>
      </c>
    </row>
    <row r="637" spans="1:35" x14ac:dyDescent="0.35">
      <c r="A637" t="s">
        <v>96</v>
      </c>
      <c r="B637" t="s">
        <v>1429</v>
      </c>
      <c r="C637" t="s">
        <v>1430</v>
      </c>
      <c r="D637" t="s">
        <v>24</v>
      </c>
      <c r="E637" t="s">
        <v>127</v>
      </c>
      <c r="L637" t="s">
        <v>22</v>
      </c>
      <c r="M637" s="81" t="s">
        <v>11</v>
      </c>
      <c r="O637" t="s">
        <v>1431</v>
      </c>
      <c r="P637" s="82">
        <f t="shared" si="11"/>
        <v>22.390304800000003</v>
      </c>
      <c r="Q637" t="s">
        <v>1516</v>
      </c>
      <c r="R637" t="s">
        <v>1517</v>
      </c>
      <c r="T637" t="s">
        <v>1433</v>
      </c>
      <c r="U637" t="s">
        <v>1518</v>
      </c>
      <c r="V637" t="s">
        <v>1435</v>
      </c>
      <c r="W637" s="82">
        <v>23.154400000000003</v>
      </c>
      <c r="AG637" s="81" t="s">
        <v>11</v>
      </c>
      <c r="AH637">
        <v>20</v>
      </c>
      <c r="AI637">
        <v>20.6</v>
      </c>
    </row>
    <row r="638" spans="1:35" x14ac:dyDescent="0.35">
      <c r="A638" t="s">
        <v>96</v>
      </c>
      <c r="B638" t="s">
        <v>1429</v>
      </c>
      <c r="C638" t="s">
        <v>1430</v>
      </c>
      <c r="D638" t="s">
        <v>24</v>
      </c>
      <c r="E638" t="s">
        <v>127</v>
      </c>
      <c r="L638" t="s">
        <v>29</v>
      </c>
      <c r="M638" t="s">
        <v>1436</v>
      </c>
      <c r="O638" t="s">
        <v>1437</v>
      </c>
      <c r="P638" s="82">
        <f t="shared" si="11"/>
        <v>1108.3200876000001</v>
      </c>
      <c r="Q638" t="s">
        <v>1519</v>
      </c>
      <c r="R638">
        <v>81112306</v>
      </c>
      <c r="T638" t="s">
        <v>1439</v>
      </c>
      <c r="U638" t="s">
        <v>1520</v>
      </c>
      <c r="V638" t="s">
        <v>1441</v>
      </c>
      <c r="W638" s="82">
        <v>1146.1428000000001</v>
      </c>
      <c r="AG638" t="s">
        <v>1436</v>
      </c>
      <c r="AH638">
        <v>990</v>
      </c>
      <c r="AI638">
        <v>1019.7</v>
      </c>
    </row>
    <row r="639" spans="1:35" x14ac:dyDescent="0.35">
      <c r="A639" t="s">
        <v>96</v>
      </c>
      <c r="B639" t="s">
        <v>1429</v>
      </c>
      <c r="C639" t="s">
        <v>1430</v>
      </c>
      <c r="D639" t="s">
        <v>24</v>
      </c>
      <c r="E639" t="s">
        <v>127</v>
      </c>
      <c r="L639" t="s">
        <v>30</v>
      </c>
      <c r="M639" t="s">
        <v>1442</v>
      </c>
      <c r="O639" t="s">
        <v>103</v>
      </c>
      <c r="P639" s="82">
        <f t="shared" si="11"/>
        <v>2462.933528</v>
      </c>
      <c r="Q639" t="s">
        <v>1521</v>
      </c>
      <c r="R639">
        <v>81112306</v>
      </c>
      <c r="T639" t="s">
        <v>1444</v>
      </c>
      <c r="U639" t="s">
        <v>1522</v>
      </c>
      <c r="V639" t="s">
        <v>1446</v>
      </c>
      <c r="W639" s="82">
        <v>2546.9839999999999</v>
      </c>
      <c r="AG639" t="s">
        <v>1442</v>
      </c>
      <c r="AH639">
        <v>2200</v>
      </c>
      <c r="AI639">
        <v>2266</v>
      </c>
    </row>
    <row r="640" spans="1:35" x14ac:dyDescent="0.35">
      <c r="A640" t="s">
        <v>96</v>
      </c>
      <c r="B640" t="s">
        <v>1429</v>
      </c>
      <c r="C640" t="s">
        <v>1430</v>
      </c>
      <c r="D640" t="s">
        <v>24</v>
      </c>
      <c r="E640" t="s">
        <v>127</v>
      </c>
      <c r="L640" t="s">
        <v>31</v>
      </c>
      <c r="M640" t="s">
        <v>1447</v>
      </c>
      <c r="O640" t="s">
        <v>1448</v>
      </c>
      <c r="P640" s="82">
        <f t="shared" si="11"/>
        <v>783.66066799999999</v>
      </c>
      <c r="Q640" t="s">
        <v>1523</v>
      </c>
      <c r="R640">
        <v>81112306</v>
      </c>
      <c r="T640" t="s">
        <v>1450</v>
      </c>
      <c r="U640" t="s">
        <v>1524</v>
      </c>
      <c r="V640" t="s">
        <v>1452</v>
      </c>
      <c r="W640" s="82">
        <v>810.404</v>
      </c>
      <c r="AG640" t="s">
        <v>1447</v>
      </c>
      <c r="AH640">
        <v>700</v>
      </c>
      <c r="AI640">
        <v>721</v>
      </c>
    </row>
    <row r="641" spans="1:35" x14ac:dyDescent="0.35">
      <c r="A641" t="s">
        <v>96</v>
      </c>
      <c r="B641" t="s">
        <v>1429</v>
      </c>
      <c r="C641" t="s">
        <v>1430</v>
      </c>
      <c r="D641" t="s">
        <v>24</v>
      </c>
      <c r="E641" t="s">
        <v>127</v>
      </c>
      <c r="L641" t="s">
        <v>33</v>
      </c>
      <c r="M641" t="s">
        <v>1453</v>
      </c>
      <c r="N641" t="s">
        <v>1454</v>
      </c>
      <c r="O641" t="s">
        <v>103</v>
      </c>
      <c r="P641" s="82">
        <f t="shared" si="11"/>
        <v>1119.5152399999999</v>
      </c>
      <c r="Q641" t="s">
        <v>1525</v>
      </c>
      <c r="R641">
        <v>78101801</v>
      </c>
      <c r="T641" t="s">
        <v>1456</v>
      </c>
      <c r="U641" t="s">
        <v>1526</v>
      </c>
      <c r="V641" t="s">
        <v>1458</v>
      </c>
      <c r="W641" s="82">
        <v>1157.72</v>
      </c>
      <c r="AG641" t="s">
        <v>1453</v>
      </c>
      <c r="AH641">
        <v>1000</v>
      </c>
      <c r="AI641">
        <v>1030</v>
      </c>
    </row>
    <row r="642" spans="1:35" x14ac:dyDescent="0.35">
      <c r="A642" t="s">
        <v>96</v>
      </c>
      <c r="B642" t="s">
        <v>1429</v>
      </c>
      <c r="C642" t="s">
        <v>1430</v>
      </c>
      <c r="D642" t="s">
        <v>24</v>
      </c>
      <c r="E642" t="s">
        <v>127</v>
      </c>
      <c r="L642" t="s">
        <v>34</v>
      </c>
      <c r="M642" t="s">
        <v>1453</v>
      </c>
      <c r="N642" t="s">
        <v>1459</v>
      </c>
      <c r="O642" t="s">
        <v>103</v>
      </c>
      <c r="P642" s="82">
        <f t="shared" si="11"/>
        <v>1343.4182880000001</v>
      </c>
      <c r="Q642" t="s">
        <v>1527</v>
      </c>
      <c r="R642">
        <v>78101802</v>
      </c>
      <c r="T642" t="s">
        <v>1461</v>
      </c>
      <c r="U642" t="s">
        <v>1528</v>
      </c>
      <c r="V642" t="s">
        <v>1463</v>
      </c>
      <c r="W642" s="82">
        <v>1389.2640000000001</v>
      </c>
      <c r="AG642" t="s">
        <v>1453</v>
      </c>
      <c r="AH642">
        <v>1200</v>
      </c>
      <c r="AI642">
        <v>1236</v>
      </c>
    </row>
    <row r="643" spans="1:35" x14ac:dyDescent="0.35">
      <c r="A643" t="s">
        <v>96</v>
      </c>
      <c r="B643" t="s">
        <v>1429</v>
      </c>
      <c r="C643" t="s">
        <v>1430</v>
      </c>
      <c r="D643" t="s">
        <v>24</v>
      </c>
      <c r="E643" t="s">
        <v>127</v>
      </c>
      <c r="L643" t="s">
        <v>35</v>
      </c>
      <c r="M643" t="s">
        <v>1464</v>
      </c>
      <c r="N643" t="s">
        <v>1465</v>
      </c>
      <c r="O643" t="s">
        <v>103</v>
      </c>
      <c r="P643" s="82">
        <f t="shared" si="11"/>
        <v>5597.5762000000004</v>
      </c>
      <c r="Q643" t="s">
        <v>1529</v>
      </c>
      <c r="R643">
        <v>81112306</v>
      </c>
      <c r="T643" t="s">
        <v>1467</v>
      </c>
      <c r="U643" t="s">
        <v>1530</v>
      </c>
      <c r="V643" t="s">
        <v>1469</v>
      </c>
      <c r="W643" s="82">
        <v>5788.6</v>
      </c>
      <c r="AG643" t="s">
        <v>1464</v>
      </c>
      <c r="AH643">
        <v>5000</v>
      </c>
      <c r="AI643">
        <v>5150</v>
      </c>
    </row>
    <row r="644" spans="1:35" x14ac:dyDescent="0.35">
      <c r="A644" t="s">
        <v>96</v>
      </c>
      <c r="B644" t="s">
        <v>1429</v>
      </c>
      <c r="C644" t="s">
        <v>1430</v>
      </c>
      <c r="D644" t="s">
        <v>24</v>
      </c>
      <c r="E644" t="s">
        <v>127</v>
      </c>
      <c r="L644" t="s">
        <v>36</v>
      </c>
      <c r="M644" t="s">
        <v>1464</v>
      </c>
      <c r="N644" t="s">
        <v>1470</v>
      </c>
      <c r="O644" t="s">
        <v>103</v>
      </c>
      <c r="P644" s="82">
        <f t="shared" si="11"/>
        <v>2239.0304799999999</v>
      </c>
      <c r="Q644" t="s">
        <v>1531</v>
      </c>
      <c r="R644">
        <v>81112306</v>
      </c>
      <c r="T644" t="s">
        <v>1472</v>
      </c>
      <c r="U644" t="s">
        <v>1532</v>
      </c>
      <c r="V644" t="s">
        <v>1474</v>
      </c>
      <c r="W644" s="82">
        <v>2315.44</v>
      </c>
      <c r="AG644" t="s">
        <v>1464</v>
      </c>
      <c r="AH644">
        <v>2000</v>
      </c>
      <c r="AI644">
        <v>2060</v>
      </c>
    </row>
    <row r="645" spans="1:35" x14ac:dyDescent="0.35">
      <c r="A645" t="s">
        <v>96</v>
      </c>
      <c r="B645" t="s">
        <v>1429</v>
      </c>
      <c r="C645" t="s">
        <v>1430</v>
      </c>
      <c r="D645" t="s">
        <v>24</v>
      </c>
      <c r="E645" t="s">
        <v>127</v>
      </c>
      <c r="L645" t="s">
        <v>38</v>
      </c>
      <c r="M645" t="s">
        <v>1475</v>
      </c>
      <c r="N645" t="s">
        <v>1465</v>
      </c>
      <c r="O645" t="s">
        <v>103</v>
      </c>
      <c r="P645" s="82">
        <f t="shared" si="11"/>
        <v>307.866691</v>
      </c>
      <c r="Q645" t="s">
        <v>1533</v>
      </c>
      <c r="R645">
        <v>81112306</v>
      </c>
      <c r="T645" t="s">
        <v>1477</v>
      </c>
      <c r="U645" t="s">
        <v>1534</v>
      </c>
      <c r="V645" t="s">
        <v>1479</v>
      </c>
      <c r="W645" s="82">
        <v>318.37299999999999</v>
      </c>
      <c r="AG645" t="s">
        <v>1475</v>
      </c>
      <c r="AH645">
        <v>275</v>
      </c>
      <c r="AI645">
        <v>283.25</v>
      </c>
    </row>
    <row r="646" spans="1:35" x14ac:dyDescent="0.35">
      <c r="A646" t="s">
        <v>96</v>
      </c>
      <c r="B646" t="s">
        <v>1429</v>
      </c>
      <c r="C646" t="s">
        <v>1430</v>
      </c>
      <c r="D646" t="s">
        <v>24</v>
      </c>
      <c r="E646" t="s">
        <v>127</v>
      </c>
      <c r="L646" t="s">
        <v>39</v>
      </c>
      <c r="M646" t="s">
        <v>1475</v>
      </c>
      <c r="N646" t="s">
        <v>1470</v>
      </c>
      <c r="O646" t="s">
        <v>103</v>
      </c>
      <c r="P646" s="82">
        <f t="shared" si="11"/>
        <v>307.866691</v>
      </c>
      <c r="Q646" t="s">
        <v>1533</v>
      </c>
      <c r="R646">
        <v>81112306</v>
      </c>
      <c r="T646" t="s">
        <v>1481</v>
      </c>
      <c r="U646" t="s">
        <v>1535</v>
      </c>
      <c r="V646" t="s">
        <v>1483</v>
      </c>
      <c r="W646" s="82">
        <v>318.37299999999999</v>
      </c>
      <c r="AG646" t="s">
        <v>1475</v>
      </c>
      <c r="AH646">
        <v>275</v>
      </c>
      <c r="AI646">
        <v>283.25</v>
      </c>
    </row>
    <row r="647" spans="1:35" x14ac:dyDescent="0.35">
      <c r="A647" t="s">
        <v>96</v>
      </c>
      <c r="B647" t="s">
        <v>1429</v>
      </c>
      <c r="C647" t="s">
        <v>1430</v>
      </c>
      <c r="D647" t="s">
        <v>24</v>
      </c>
      <c r="E647" t="s">
        <v>127</v>
      </c>
      <c r="L647" t="s">
        <v>40</v>
      </c>
      <c r="M647" t="s">
        <v>1484</v>
      </c>
      <c r="N647" t="s">
        <v>1465</v>
      </c>
      <c r="O647" t="s">
        <v>103</v>
      </c>
      <c r="P647" s="82">
        <f t="shared" si="11"/>
        <v>5597.5762000000004</v>
      </c>
      <c r="Q647" t="s">
        <v>1529</v>
      </c>
      <c r="R647">
        <v>81112306</v>
      </c>
      <c r="T647" t="s">
        <v>1486</v>
      </c>
      <c r="U647" t="s">
        <v>1536</v>
      </c>
      <c r="V647" t="s">
        <v>1488</v>
      </c>
      <c r="W647" s="82">
        <v>5788.6</v>
      </c>
      <c r="AG647" t="s">
        <v>1484</v>
      </c>
      <c r="AH647">
        <v>5000</v>
      </c>
      <c r="AI647">
        <v>5150</v>
      </c>
    </row>
    <row r="648" spans="1:35" x14ac:dyDescent="0.35">
      <c r="A648" t="s">
        <v>96</v>
      </c>
      <c r="B648" t="s">
        <v>1429</v>
      </c>
      <c r="C648" t="s">
        <v>1430</v>
      </c>
      <c r="D648" t="s">
        <v>24</v>
      </c>
      <c r="E648" t="s">
        <v>127</v>
      </c>
      <c r="L648" t="s">
        <v>41</v>
      </c>
      <c r="M648" t="s">
        <v>1484</v>
      </c>
      <c r="N648" t="s">
        <v>1470</v>
      </c>
      <c r="O648" t="s">
        <v>103</v>
      </c>
      <c r="P648" s="82">
        <f t="shared" si="11"/>
        <v>2239.0304799999999</v>
      </c>
      <c r="Q648" t="s">
        <v>1531</v>
      </c>
      <c r="R648">
        <v>81112306</v>
      </c>
      <c r="T648" t="s">
        <v>1490</v>
      </c>
      <c r="U648" t="s">
        <v>1537</v>
      </c>
      <c r="V648" t="s">
        <v>1492</v>
      </c>
      <c r="W648" s="82">
        <v>2315.44</v>
      </c>
      <c r="AG648" t="s">
        <v>1484</v>
      </c>
      <c r="AH648">
        <v>2000</v>
      </c>
      <c r="AI648">
        <v>2060</v>
      </c>
    </row>
    <row r="649" spans="1:35" x14ac:dyDescent="0.35">
      <c r="A649" t="s">
        <v>96</v>
      </c>
      <c r="B649" t="s">
        <v>1429</v>
      </c>
      <c r="C649" t="s">
        <v>1430</v>
      </c>
      <c r="D649" t="s">
        <v>24</v>
      </c>
      <c r="E649" t="s">
        <v>127</v>
      </c>
      <c r="L649" t="s">
        <v>42</v>
      </c>
      <c r="M649" t="s">
        <v>1493</v>
      </c>
      <c r="N649" t="s">
        <v>1470</v>
      </c>
      <c r="O649" t="s">
        <v>1437</v>
      </c>
      <c r="P649" s="82">
        <f t="shared" si="11"/>
        <v>1780.0292316000002</v>
      </c>
      <c r="Q649" t="s">
        <v>1538</v>
      </c>
      <c r="R649">
        <v>81112306</v>
      </c>
      <c r="T649" t="s">
        <v>1495</v>
      </c>
      <c r="U649" t="s">
        <v>1539</v>
      </c>
      <c r="V649" t="s">
        <v>1497</v>
      </c>
      <c r="W649" s="82">
        <v>1840.7748000000001</v>
      </c>
      <c r="AG649" t="s">
        <v>1493</v>
      </c>
      <c r="AH649">
        <v>1590</v>
      </c>
      <c r="AI649">
        <v>1637.7</v>
      </c>
    </row>
    <row r="650" spans="1:35" x14ac:dyDescent="0.35">
      <c r="A650" t="s">
        <v>96</v>
      </c>
      <c r="B650" t="s">
        <v>1429</v>
      </c>
      <c r="C650" t="s">
        <v>1430</v>
      </c>
      <c r="D650" t="s">
        <v>24</v>
      </c>
      <c r="E650" t="s">
        <v>127</v>
      </c>
      <c r="L650" t="s">
        <v>43</v>
      </c>
      <c r="M650" t="s">
        <v>1498</v>
      </c>
      <c r="N650" t="s">
        <v>1465</v>
      </c>
      <c r="O650" t="s">
        <v>103</v>
      </c>
      <c r="P650" s="82">
        <f t="shared" si="11"/>
        <v>5597.5762000000004</v>
      </c>
      <c r="Q650" t="s">
        <v>1540</v>
      </c>
      <c r="R650">
        <v>81112306</v>
      </c>
      <c r="T650" t="s">
        <v>1500</v>
      </c>
      <c r="U650" t="s">
        <v>1541</v>
      </c>
      <c r="V650" t="s">
        <v>1502</v>
      </c>
      <c r="W650" s="82">
        <v>5788.6</v>
      </c>
      <c r="AG650" t="s">
        <v>1498</v>
      </c>
      <c r="AH650">
        <v>5000</v>
      </c>
      <c r="AI650">
        <v>5150</v>
      </c>
    </row>
    <row r="651" spans="1:35" x14ac:dyDescent="0.35">
      <c r="A651" t="s">
        <v>96</v>
      </c>
      <c r="B651" t="s">
        <v>1429</v>
      </c>
      <c r="C651" t="s">
        <v>1430</v>
      </c>
      <c r="D651" t="s">
        <v>24</v>
      </c>
      <c r="E651" t="s">
        <v>127</v>
      </c>
      <c r="L651" t="s">
        <v>44</v>
      </c>
      <c r="M651" t="s">
        <v>1498</v>
      </c>
      <c r="N651" t="s">
        <v>1470</v>
      </c>
      <c r="O651" t="s">
        <v>103</v>
      </c>
      <c r="P651" s="82">
        <f t="shared" si="11"/>
        <v>2239.0304799999999</v>
      </c>
      <c r="Q651" t="s">
        <v>1540</v>
      </c>
      <c r="R651">
        <v>81112306</v>
      </c>
      <c r="T651" t="s">
        <v>1504</v>
      </c>
      <c r="U651" t="s">
        <v>1542</v>
      </c>
      <c r="V651" t="s">
        <v>1506</v>
      </c>
      <c r="W651" s="82">
        <v>2315.44</v>
      </c>
      <c r="AG651" t="s">
        <v>1498</v>
      </c>
      <c r="AH651">
        <v>2000</v>
      </c>
      <c r="AI651">
        <v>2060</v>
      </c>
    </row>
    <row r="652" spans="1:35" x14ac:dyDescent="0.35">
      <c r="A652" t="s">
        <v>96</v>
      </c>
      <c r="B652" t="s">
        <v>1429</v>
      </c>
      <c r="C652" t="s">
        <v>1430</v>
      </c>
      <c r="D652" t="s">
        <v>24</v>
      </c>
      <c r="E652" t="s">
        <v>127</v>
      </c>
      <c r="L652" t="s">
        <v>45</v>
      </c>
      <c r="M652" t="s">
        <v>1507</v>
      </c>
      <c r="N652" t="s">
        <v>1465</v>
      </c>
      <c r="O652" t="s">
        <v>103</v>
      </c>
      <c r="P652" s="82">
        <f t="shared" ref="P652:P709" si="12">(W652*$P$7)+W652</f>
        <v>5597.5762000000004</v>
      </c>
      <c r="Q652" t="s">
        <v>1540</v>
      </c>
      <c r="R652">
        <v>81112306</v>
      </c>
      <c r="T652" t="s">
        <v>1509</v>
      </c>
      <c r="U652" t="s">
        <v>1543</v>
      </c>
      <c r="V652" t="s">
        <v>1511</v>
      </c>
      <c r="W652" s="82">
        <v>5788.6</v>
      </c>
      <c r="AG652" t="s">
        <v>1507</v>
      </c>
      <c r="AH652">
        <v>5000</v>
      </c>
      <c r="AI652">
        <v>5150</v>
      </c>
    </row>
    <row r="653" spans="1:35" x14ac:dyDescent="0.35">
      <c r="A653" t="s">
        <v>96</v>
      </c>
      <c r="B653" t="s">
        <v>1429</v>
      </c>
      <c r="C653" t="s">
        <v>1430</v>
      </c>
      <c r="D653" t="s">
        <v>24</v>
      </c>
      <c r="E653" t="s">
        <v>127</v>
      </c>
      <c r="L653" t="s">
        <v>46</v>
      </c>
      <c r="M653" t="s">
        <v>1507</v>
      </c>
      <c r="N653" t="s">
        <v>1470</v>
      </c>
      <c r="O653" t="s">
        <v>103</v>
      </c>
      <c r="P653" s="82">
        <f t="shared" si="12"/>
        <v>2239.0304799999999</v>
      </c>
      <c r="Q653" t="s">
        <v>1540</v>
      </c>
      <c r="R653">
        <v>81112306</v>
      </c>
      <c r="T653" t="s">
        <v>1513</v>
      </c>
      <c r="U653" t="s">
        <v>1544</v>
      </c>
      <c r="V653" t="s">
        <v>1515</v>
      </c>
      <c r="W653" s="82">
        <v>2315.44</v>
      </c>
      <c r="AG653" t="s">
        <v>1507</v>
      </c>
      <c r="AH653">
        <v>2000</v>
      </c>
      <c r="AI653">
        <v>2060</v>
      </c>
    </row>
    <row r="654" spans="1:35" x14ac:dyDescent="0.35">
      <c r="A654" t="s">
        <v>96</v>
      </c>
      <c r="B654" t="s">
        <v>1429</v>
      </c>
      <c r="C654" t="s">
        <v>1430</v>
      </c>
      <c r="D654" t="s">
        <v>25</v>
      </c>
      <c r="E654" t="s">
        <v>140</v>
      </c>
      <c r="L654" t="s">
        <v>22</v>
      </c>
      <c r="M654" s="81" t="s">
        <v>11</v>
      </c>
      <c r="O654" t="s">
        <v>1431</v>
      </c>
      <c r="P654" s="82">
        <f t="shared" si="12"/>
        <v>1.1195152400000001E-3</v>
      </c>
      <c r="Q654" t="s">
        <v>1545</v>
      </c>
      <c r="R654">
        <v>43232801</v>
      </c>
      <c r="T654" t="s">
        <v>1433</v>
      </c>
      <c r="U654" t="s">
        <v>1546</v>
      </c>
      <c r="V654" t="s">
        <v>1435</v>
      </c>
      <c r="W654" s="82">
        <v>1.1577200000000001E-3</v>
      </c>
      <c r="AG654" s="81" t="s">
        <v>11</v>
      </c>
      <c r="AH654">
        <v>1E-3</v>
      </c>
      <c r="AI654">
        <v>1.0300000000000001E-3</v>
      </c>
    </row>
    <row r="655" spans="1:35" x14ac:dyDescent="0.35">
      <c r="A655" t="s">
        <v>96</v>
      </c>
      <c r="B655" t="s">
        <v>1429</v>
      </c>
      <c r="C655" t="s">
        <v>1430</v>
      </c>
      <c r="D655" t="s">
        <v>25</v>
      </c>
      <c r="E655" t="s">
        <v>140</v>
      </c>
      <c r="L655" t="s">
        <v>29</v>
      </c>
      <c r="M655" t="s">
        <v>1436</v>
      </c>
      <c r="O655" t="s">
        <v>1437</v>
      </c>
      <c r="P655" s="82">
        <f t="shared" si="12"/>
        <v>1108.3200876000001</v>
      </c>
      <c r="Q655" t="s">
        <v>1547</v>
      </c>
      <c r="R655">
        <v>81111809</v>
      </c>
      <c r="T655" t="s">
        <v>1439</v>
      </c>
      <c r="U655" t="s">
        <v>1548</v>
      </c>
      <c r="V655" t="s">
        <v>1441</v>
      </c>
      <c r="W655" s="82">
        <v>1146.1428000000001</v>
      </c>
      <c r="AG655" t="s">
        <v>1436</v>
      </c>
      <c r="AH655">
        <v>990</v>
      </c>
      <c r="AI655">
        <v>1019.7</v>
      </c>
    </row>
    <row r="656" spans="1:35" x14ac:dyDescent="0.35">
      <c r="A656" t="s">
        <v>96</v>
      </c>
      <c r="B656" t="s">
        <v>1429</v>
      </c>
      <c r="C656" t="s">
        <v>1430</v>
      </c>
      <c r="D656" t="s">
        <v>25</v>
      </c>
      <c r="E656" t="s">
        <v>140</v>
      </c>
      <c r="L656" t="s">
        <v>30</v>
      </c>
      <c r="M656" t="s">
        <v>1442</v>
      </c>
      <c r="O656" t="s">
        <v>103</v>
      </c>
      <c r="P656" s="82">
        <f t="shared" si="12"/>
        <v>246.29335279999998</v>
      </c>
      <c r="Q656" t="s">
        <v>1549</v>
      </c>
      <c r="R656">
        <v>81111809</v>
      </c>
      <c r="T656" t="s">
        <v>1444</v>
      </c>
      <c r="U656" t="s">
        <v>1550</v>
      </c>
      <c r="V656" t="s">
        <v>1446</v>
      </c>
      <c r="W656" s="82">
        <v>254.69839999999999</v>
      </c>
      <c r="AG656" t="s">
        <v>1442</v>
      </c>
      <c r="AH656">
        <v>220</v>
      </c>
      <c r="AI656">
        <v>226.6</v>
      </c>
    </row>
    <row r="657" spans="1:35" x14ac:dyDescent="0.35">
      <c r="A657" t="s">
        <v>96</v>
      </c>
      <c r="B657" t="s">
        <v>1429</v>
      </c>
      <c r="C657" t="s">
        <v>1430</v>
      </c>
      <c r="D657" t="s">
        <v>25</v>
      </c>
      <c r="E657" t="s">
        <v>140</v>
      </c>
      <c r="L657" t="s">
        <v>31</v>
      </c>
      <c r="M657" t="s">
        <v>1447</v>
      </c>
      <c r="O657" t="s">
        <v>1448</v>
      </c>
      <c r="P657" s="82">
        <f t="shared" si="12"/>
        <v>391.83033399999999</v>
      </c>
      <c r="Q657" t="s">
        <v>1551</v>
      </c>
      <c r="R657">
        <v>81111809</v>
      </c>
      <c r="T657" t="s">
        <v>1450</v>
      </c>
      <c r="U657" t="s">
        <v>1552</v>
      </c>
      <c r="V657" t="s">
        <v>1452</v>
      </c>
      <c r="W657" s="82">
        <v>405.202</v>
      </c>
      <c r="AG657" t="s">
        <v>1447</v>
      </c>
      <c r="AH657">
        <v>350</v>
      </c>
      <c r="AI657">
        <v>360.5</v>
      </c>
    </row>
    <row r="658" spans="1:35" x14ac:dyDescent="0.35">
      <c r="A658" t="s">
        <v>96</v>
      </c>
      <c r="B658" t="s">
        <v>1429</v>
      </c>
      <c r="C658" t="s">
        <v>1430</v>
      </c>
      <c r="D658" t="s">
        <v>25</v>
      </c>
      <c r="E658" t="s">
        <v>140</v>
      </c>
      <c r="L658" t="s">
        <v>33</v>
      </c>
      <c r="M658" t="s">
        <v>1453</v>
      </c>
      <c r="N658" t="s">
        <v>1454</v>
      </c>
      <c r="O658" t="s">
        <v>103</v>
      </c>
      <c r="P658" s="82">
        <f t="shared" si="12"/>
        <v>1959.15167</v>
      </c>
      <c r="Q658" t="s">
        <v>1553</v>
      </c>
      <c r="R658">
        <v>81111809</v>
      </c>
      <c r="T658" t="s">
        <v>1456</v>
      </c>
      <c r="U658" t="s">
        <v>1554</v>
      </c>
      <c r="V658" t="s">
        <v>1458</v>
      </c>
      <c r="W658" s="82">
        <v>2026.01</v>
      </c>
      <c r="AG658" t="s">
        <v>1453</v>
      </c>
      <c r="AH658">
        <v>1750</v>
      </c>
      <c r="AI658">
        <v>1802.5</v>
      </c>
    </row>
    <row r="659" spans="1:35" x14ac:dyDescent="0.35">
      <c r="A659" t="s">
        <v>96</v>
      </c>
      <c r="B659" t="s">
        <v>1429</v>
      </c>
      <c r="C659" t="s">
        <v>1430</v>
      </c>
      <c r="D659" t="s">
        <v>25</v>
      </c>
      <c r="E659" t="s">
        <v>140</v>
      </c>
      <c r="L659" t="s">
        <v>34</v>
      </c>
      <c r="M659" t="s">
        <v>1453</v>
      </c>
      <c r="N659" t="s">
        <v>1459</v>
      </c>
      <c r="O659" t="s">
        <v>103</v>
      </c>
      <c r="P659" s="82">
        <f t="shared" si="12"/>
        <v>1959.15167</v>
      </c>
      <c r="Q659" t="s">
        <v>1555</v>
      </c>
      <c r="R659">
        <v>81111809</v>
      </c>
      <c r="T659" t="s">
        <v>1461</v>
      </c>
      <c r="U659" t="s">
        <v>1556</v>
      </c>
      <c r="V659" t="s">
        <v>1463</v>
      </c>
      <c r="W659" s="82">
        <v>2026.01</v>
      </c>
      <c r="AG659" t="s">
        <v>1453</v>
      </c>
      <c r="AH659">
        <v>1750</v>
      </c>
      <c r="AI659">
        <v>1802.5</v>
      </c>
    </row>
    <row r="660" spans="1:35" x14ac:dyDescent="0.35">
      <c r="A660" t="s">
        <v>96</v>
      </c>
      <c r="B660" t="s">
        <v>1429</v>
      </c>
      <c r="C660" t="s">
        <v>1430</v>
      </c>
      <c r="D660" t="s">
        <v>25</v>
      </c>
      <c r="E660" t="s">
        <v>140</v>
      </c>
      <c r="L660" t="s">
        <v>35</v>
      </c>
      <c r="M660" t="s">
        <v>1464</v>
      </c>
      <c r="N660" t="s">
        <v>1465</v>
      </c>
      <c r="O660" t="s">
        <v>103</v>
      </c>
      <c r="P660" s="82">
        <f t="shared" si="12"/>
        <v>5597.5762000000004</v>
      </c>
      <c r="Q660" t="s">
        <v>1557</v>
      </c>
      <c r="R660">
        <v>86132201</v>
      </c>
      <c r="T660" t="s">
        <v>1467</v>
      </c>
      <c r="U660" t="s">
        <v>1558</v>
      </c>
      <c r="V660" t="s">
        <v>1469</v>
      </c>
      <c r="W660" s="82">
        <v>5788.6</v>
      </c>
      <c r="AG660" t="s">
        <v>1464</v>
      </c>
      <c r="AH660">
        <v>5000</v>
      </c>
      <c r="AI660">
        <v>5150</v>
      </c>
    </row>
    <row r="661" spans="1:35" x14ac:dyDescent="0.35">
      <c r="A661" t="s">
        <v>96</v>
      </c>
      <c r="B661" t="s">
        <v>1429</v>
      </c>
      <c r="C661" t="s">
        <v>1430</v>
      </c>
      <c r="D661" t="s">
        <v>25</v>
      </c>
      <c r="E661" t="s">
        <v>140</v>
      </c>
      <c r="L661" t="s">
        <v>36</v>
      </c>
      <c r="M661" t="s">
        <v>1464</v>
      </c>
      <c r="N661" t="s">
        <v>1470</v>
      </c>
      <c r="O661" t="s">
        <v>103</v>
      </c>
      <c r="P661" s="82">
        <f t="shared" si="12"/>
        <v>2239.0304799999999</v>
      </c>
      <c r="Q661" t="s">
        <v>1559</v>
      </c>
      <c r="R661">
        <v>86132201</v>
      </c>
      <c r="T661" t="s">
        <v>1472</v>
      </c>
      <c r="U661" t="s">
        <v>1560</v>
      </c>
      <c r="V661" t="s">
        <v>1474</v>
      </c>
      <c r="W661" s="82">
        <v>2315.44</v>
      </c>
      <c r="AG661" t="s">
        <v>1464</v>
      </c>
      <c r="AH661">
        <v>2000</v>
      </c>
      <c r="AI661">
        <v>2060</v>
      </c>
    </row>
    <row r="662" spans="1:35" x14ac:dyDescent="0.35">
      <c r="A662" t="s">
        <v>96</v>
      </c>
      <c r="B662" t="s">
        <v>1429</v>
      </c>
      <c r="C662" t="s">
        <v>1430</v>
      </c>
      <c r="D662" t="s">
        <v>25</v>
      </c>
      <c r="E662" t="s">
        <v>140</v>
      </c>
      <c r="L662" t="s">
        <v>38</v>
      </c>
      <c r="M662" t="s">
        <v>1475</v>
      </c>
      <c r="N662" t="s">
        <v>1465</v>
      </c>
      <c r="O662" t="s">
        <v>103</v>
      </c>
      <c r="P662" s="82">
        <f t="shared" si="12"/>
        <v>5597.5762000000004</v>
      </c>
      <c r="Q662" t="s">
        <v>1561</v>
      </c>
      <c r="R662">
        <v>86132201</v>
      </c>
      <c r="T662" t="s">
        <v>1477</v>
      </c>
      <c r="U662" t="s">
        <v>1562</v>
      </c>
      <c r="V662" t="s">
        <v>1479</v>
      </c>
      <c r="W662" s="82">
        <v>5788.6</v>
      </c>
      <c r="AG662" t="s">
        <v>1475</v>
      </c>
      <c r="AH662">
        <v>5000</v>
      </c>
      <c r="AI662">
        <v>5150</v>
      </c>
    </row>
    <row r="663" spans="1:35" x14ac:dyDescent="0.35">
      <c r="A663" t="s">
        <v>96</v>
      </c>
      <c r="B663" t="s">
        <v>1429</v>
      </c>
      <c r="C663" t="s">
        <v>1430</v>
      </c>
      <c r="D663" t="s">
        <v>25</v>
      </c>
      <c r="E663" t="s">
        <v>140</v>
      </c>
      <c r="L663" t="s">
        <v>39</v>
      </c>
      <c r="M663" t="s">
        <v>1475</v>
      </c>
      <c r="N663" t="s">
        <v>1470</v>
      </c>
      <c r="O663" t="s">
        <v>103</v>
      </c>
      <c r="P663" s="82">
        <f t="shared" si="12"/>
        <v>2239.0304799999999</v>
      </c>
      <c r="Q663" t="s">
        <v>1563</v>
      </c>
      <c r="R663">
        <v>86132201</v>
      </c>
      <c r="T663" t="s">
        <v>1481</v>
      </c>
      <c r="U663" t="s">
        <v>1564</v>
      </c>
      <c r="V663" t="s">
        <v>1483</v>
      </c>
      <c r="W663" s="82">
        <v>2315.44</v>
      </c>
      <c r="AG663" t="s">
        <v>1475</v>
      </c>
      <c r="AH663">
        <v>2000</v>
      </c>
      <c r="AI663">
        <v>2060</v>
      </c>
    </row>
    <row r="664" spans="1:35" x14ac:dyDescent="0.35">
      <c r="A664" t="s">
        <v>96</v>
      </c>
      <c r="B664" t="s">
        <v>1429</v>
      </c>
      <c r="C664" t="s">
        <v>1430</v>
      </c>
      <c r="D664" t="s">
        <v>25</v>
      </c>
      <c r="E664" t="s">
        <v>140</v>
      </c>
      <c r="L664" t="s">
        <v>40</v>
      </c>
      <c r="M664" t="s">
        <v>1484</v>
      </c>
      <c r="N664" t="s">
        <v>1465</v>
      </c>
      <c r="O664" t="s">
        <v>103</v>
      </c>
      <c r="P664" s="82">
        <f t="shared" si="12"/>
        <v>8956.1219199999996</v>
      </c>
      <c r="Q664" t="s">
        <v>1565</v>
      </c>
      <c r="R664">
        <v>86132201</v>
      </c>
      <c r="T664" t="s">
        <v>1486</v>
      </c>
      <c r="U664" t="s">
        <v>1566</v>
      </c>
      <c r="V664" t="s">
        <v>1488</v>
      </c>
      <c r="W664" s="82">
        <v>9261.76</v>
      </c>
      <c r="AG664" t="s">
        <v>1484</v>
      </c>
      <c r="AH664">
        <v>8000</v>
      </c>
      <c r="AI664">
        <v>8240</v>
      </c>
    </row>
    <row r="665" spans="1:35" x14ac:dyDescent="0.35">
      <c r="A665" t="s">
        <v>96</v>
      </c>
      <c r="B665" t="s">
        <v>1429</v>
      </c>
      <c r="C665" t="s">
        <v>1430</v>
      </c>
      <c r="D665" t="s">
        <v>25</v>
      </c>
      <c r="E665" t="s">
        <v>140</v>
      </c>
      <c r="L665" t="s">
        <v>41</v>
      </c>
      <c r="M665" t="s">
        <v>1484</v>
      </c>
      <c r="N665" t="s">
        <v>1470</v>
      </c>
      <c r="O665" t="s">
        <v>103</v>
      </c>
      <c r="P665" s="82">
        <f t="shared" si="12"/>
        <v>1343.4182880000001</v>
      </c>
      <c r="Q665" t="s">
        <v>1567</v>
      </c>
      <c r="R665">
        <v>86132201</v>
      </c>
      <c r="T665" t="s">
        <v>1490</v>
      </c>
      <c r="U665" t="s">
        <v>1568</v>
      </c>
      <c r="V665" t="s">
        <v>1492</v>
      </c>
      <c r="W665" s="82">
        <v>1389.2640000000001</v>
      </c>
      <c r="AG665" t="s">
        <v>1484</v>
      </c>
      <c r="AH665">
        <v>1200</v>
      </c>
      <c r="AI665">
        <v>1236</v>
      </c>
    </row>
    <row r="666" spans="1:35" x14ac:dyDescent="0.35">
      <c r="A666" t="s">
        <v>96</v>
      </c>
      <c r="B666" t="s">
        <v>1429</v>
      </c>
      <c r="C666" t="s">
        <v>1430</v>
      </c>
      <c r="D666" t="s">
        <v>25</v>
      </c>
      <c r="E666" t="s">
        <v>140</v>
      </c>
      <c r="L666" t="s">
        <v>42</v>
      </c>
      <c r="M666" t="s">
        <v>1493</v>
      </c>
      <c r="N666" t="s">
        <v>1470</v>
      </c>
      <c r="O666" t="s">
        <v>1437</v>
      </c>
      <c r="P666" s="82">
        <f t="shared" si="12"/>
        <v>1343.4182880000001</v>
      </c>
      <c r="Q666" t="s">
        <v>1569</v>
      </c>
      <c r="R666">
        <v>81111809</v>
      </c>
      <c r="T666" t="s">
        <v>1495</v>
      </c>
      <c r="U666" t="s">
        <v>1570</v>
      </c>
      <c r="V666" t="s">
        <v>1497</v>
      </c>
      <c r="W666" s="82">
        <v>1389.2640000000001</v>
      </c>
      <c r="AG666" t="s">
        <v>1493</v>
      </c>
      <c r="AH666">
        <v>1200</v>
      </c>
      <c r="AI666">
        <v>1236</v>
      </c>
    </row>
    <row r="667" spans="1:35" x14ac:dyDescent="0.35">
      <c r="A667" t="s">
        <v>96</v>
      </c>
      <c r="B667" t="s">
        <v>1429</v>
      </c>
      <c r="C667" t="s">
        <v>1430</v>
      </c>
      <c r="D667" t="s">
        <v>25</v>
      </c>
      <c r="E667" t="s">
        <v>140</v>
      </c>
      <c r="L667" t="s">
        <v>43</v>
      </c>
      <c r="M667" t="s">
        <v>1498</v>
      </c>
      <c r="N667" t="s">
        <v>1465</v>
      </c>
      <c r="O667" t="s">
        <v>103</v>
      </c>
      <c r="P667" s="82">
        <f t="shared" si="12"/>
        <v>5597.5762000000004</v>
      </c>
      <c r="Q667" t="s">
        <v>1571</v>
      </c>
      <c r="R667">
        <v>86132201</v>
      </c>
      <c r="T667" t="s">
        <v>1500</v>
      </c>
      <c r="U667" t="s">
        <v>1572</v>
      </c>
      <c r="V667" t="s">
        <v>1502</v>
      </c>
      <c r="W667" s="82">
        <v>5788.6</v>
      </c>
      <c r="AG667" t="s">
        <v>1498</v>
      </c>
      <c r="AH667">
        <v>5000</v>
      </c>
      <c r="AI667">
        <v>5150</v>
      </c>
    </row>
    <row r="668" spans="1:35" x14ac:dyDescent="0.35">
      <c r="A668" t="s">
        <v>96</v>
      </c>
      <c r="B668" t="s">
        <v>1429</v>
      </c>
      <c r="C668" t="s">
        <v>1430</v>
      </c>
      <c r="D668" t="s">
        <v>25</v>
      </c>
      <c r="E668" t="s">
        <v>140</v>
      </c>
      <c r="L668" t="s">
        <v>44</v>
      </c>
      <c r="M668" t="s">
        <v>1498</v>
      </c>
      <c r="N668" t="s">
        <v>1470</v>
      </c>
      <c r="O668" t="s">
        <v>103</v>
      </c>
      <c r="P668" s="82">
        <f t="shared" si="12"/>
        <v>3358.5457200000001</v>
      </c>
      <c r="Q668" t="s">
        <v>1573</v>
      </c>
      <c r="R668">
        <v>86132201</v>
      </c>
      <c r="T668" t="s">
        <v>1504</v>
      </c>
      <c r="U668" t="s">
        <v>1574</v>
      </c>
      <c r="V668" t="s">
        <v>1506</v>
      </c>
      <c r="W668" s="82">
        <v>3473.16</v>
      </c>
      <c r="AG668" t="s">
        <v>1498</v>
      </c>
      <c r="AH668">
        <v>3000</v>
      </c>
      <c r="AI668">
        <v>3090</v>
      </c>
    </row>
    <row r="669" spans="1:35" x14ac:dyDescent="0.35">
      <c r="A669" t="s">
        <v>96</v>
      </c>
      <c r="B669" t="s">
        <v>1429</v>
      </c>
      <c r="C669" t="s">
        <v>1430</v>
      </c>
      <c r="D669" t="s">
        <v>25</v>
      </c>
      <c r="E669" t="s">
        <v>140</v>
      </c>
      <c r="L669" t="s">
        <v>45</v>
      </c>
      <c r="M669" t="s">
        <v>1507</v>
      </c>
      <c r="N669" t="s">
        <v>1465</v>
      </c>
      <c r="O669" t="s">
        <v>103</v>
      </c>
      <c r="P669" s="82">
        <f t="shared" si="12"/>
        <v>5597.5762000000004</v>
      </c>
      <c r="Q669" t="s">
        <v>1575</v>
      </c>
      <c r="R669">
        <v>86132201</v>
      </c>
      <c r="T669" t="s">
        <v>1509</v>
      </c>
      <c r="U669" t="s">
        <v>1576</v>
      </c>
      <c r="V669" t="s">
        <v>1511</v>
      </c>
      <c r="W669" s="82">
        <v>5788.6</v>
      </c>
      <c r="AG669" t="s">
        <v>1507</v>
      </c>
      <c r="AH669">
        <v>5000</v>
      </c>
      <c r="AI669">
        <v>5150</v>
      </c>
    </row>
    <row r="670" spans="1:35" x14ac:dyDescent="0.35">
      <c r="A670" t="s">
        <v>96</v>
      </c>
      <c r="B670" t="s">
        <v>1429</v>
      </c>
      <c r="C670" t="s">
        <v>1430</v>
      </c>
      <c r="D670" t="s">
        <v>25</v>
      </c>
      <c r="E670" t="s">
        <v>140</v>
      </c>
      <c r="L670" t="s">
        <v>46</v>
      </c>
      <c r="M670" t="s">
        <v>1507</v>
      </c>
      <c r="N670" t="s">
        <v>1470</v>
      </c>
      <c r="O670" t="s">
        <v>103</v>
      </c>
      <c r="P670" s="82">
        <f t="shared" si="12"/>
        <v>3358.5457200000001</v>
      </c>
      <c r="Q670" t="s">
        <v>1577</v>
      </c>
      <c r="R670">
        <v>86132201</v>
      </c>
      <c r="T670" t="s">
        <v>1513</v>
      </c>
      <c r="U670" t="s">
        <v>1578</v>
      </c>
      <c r="V670" t="s">
        <v>1515</v>
      </c>
      <c r="W670" s="82">
        <v>3473.16</v>
      </c>
      <c r="AG670" t="s">
        <v>1507</v>
      </c>
      <c r="AH670">
        <v>3000</v>
      </c>
      <c r="AI670">
        <v>3090</v>
      </c>
    </row>
    <row r="671" spans="1:35" x14ac:dyDescent="0.35">
      <c r="A671" t="s">
        <v>96</v>
      </c>
      <c r="B671" t="s">
        <v>1579</v>
      </c>
      <c r="C671" t="s">
        <v>1580</v>
      </c>
      <c r="D671" t="s">
        <v>23</v>
      </c>
      <c r="E671" t="s">
        <v>99</v>
      </c>
      <c r="F671" t="s">
        <v>1581</v>
      </c>
      <c r="G671" t="s">
        <v>1583</v>
      </c>
      <c r="L671" t="s">
        <v>50</v>
      </c>
      <c r="M671" t="s">
        <v>62</v>
      </c>
      <c r="N671" t="s">
        <v>64</v>
      </c>
      <c r="O671" t="s">
        <v>103</v>
      </c>
      <c r="P671" s="82">
        <f t="shared" si="12"/>
        <v>1108.3200876000001</v>
      </c>
      <c r="Q671" t="s">
        <v>1582</v>
      </c>
      <c r="R671">
        <v>43233410</v>
      </c>
      <c r="S671" t="s">
        <v>1583</v>
      </c>
      <c r="T671" t="s">
        <v>1584</v>
      </c>
      <c r="U671" t="s">
        <v>1585</v>
      </c>
      <c r="V671" t="s">
        <v>1586</v>
      </c>
      <c r="W671" s="82">
        <v>1146.1428000000001</v>
      </c>
      <c r="AG671" t="s">
        <v>62</v>
      </c>
      <c r="AH671">
        <v>990</v>
      </c>
      <c r="AI671">
        <v>1019.7</v>
      </c>
    </row>
    <row r="672" spans="1:35" x14ac:dyDescent="0.35">
      <c r="A672" t="s">
        <v>96</v>
      </c>
      <c r="B672" t="s">
        <v>1579</v>
      </c>
      <c r="C672" t="s">
        <v>1580</v>
      </c>
      <c r="D672" t="s">
        <v>23</v>
      </c>
      <c r="E672" t="s">
        <v>99</v>
      </c>
      <c r="F672" t="s">
        <v>1581</v>
      </c>
      <c r="G672" t="s">
        <v>1583</v>
      </c>
      <c r="L672" t="s">
        <v>51</v>
      </c>
      <c r="M672" t="s">
        <v>1587</v>
      </c>
      <c r="N672" t="s">
        <v>66</v>
      </c>
      <c r="O672" t="s">
        <v>1588</v>
      </c>
      <c r="P672" s="82">
        <f t="shared" si="12"/>
        <v>67.170914400000001</v>
      </c>
      <c r="Q672" t="s">
        <v>1589</v>
      </c>
      <c r="R672">
        <v>81112201</v>
      </c>
      <c r="S672" t="s">
        <v>1583</v>
      </c>
      <c r="T672" t="s">
        <v>1590</v>
      </c>
      <c r="U672" t="s">
        <v>1591</v>
      </c>
      <c r="V672" t="s">
        <v>1592</v>
      </c>
      <c r="W672" s="82">
        <v>69.463200000000001</v>
      </c>
      <c r="AG672" t="s">
        <v>1587</v>
      </c>
      <c r="AH672">
        <v>60</v>
      </c>
      <c r="AI672">
        <v>61.8</v>
      </c>
    </row>
    <row r="673" spans="1:35" x14ac:dyDescent="0.35">
      <c r="A673" t="s">
        <v>96</v>
      </c>
      <c r="B673" t="s">
        <v>1579</v>
      </c>
      <c r="C673" t="s">
        <v>1580</v>
      </c>
      <c r="D673" t="s">
        <v>23</v>
      </c>
      <c r="E673" t="s">
        <v>99</v>
      </c>
      <c r="F673" t="s">
        <v>1581</v>
      </c>
      <c r="G673" t="s">
        <v>1583</v>
      </c>
      <c r="L673" t="s">
        <v>52</v>
      </c>
      <c r="M673" t="s">
        <v>1587</v>
      </c>
      <c r="N673" t="s">
        <v>68</v>
      </c>
      <c r="O673" t="s">
        <v>103</v>
      </c>
      <c r="P673" s="82">
        <f t="shared" si="12"/>
        <v>67.170914400000001</v>
      </c>
      <c r="Q673" t="s">
        <v>1593</v>
      </c>
      <c r="R673">
        <v>81111809</v>
      </c>
      <c r="S673" t="s">
        <v>1583</v>
      </c>
      <c r="T673" t="s">
        <v>1594</v>
      </c>
      <c r="U673" t="s">
        <v>1595</v>
      </c>
      <c r="V673" t="s">
        <v>1596</v>
      </c>
      <c r="W673" s="82">
        <v>69.463200000000001</v>
      </c>
      <c r="AG673" t="s">
        <v>1587</v>
      </c>
      <c r="AH673">
        <v>60</v>
      </c>
      <c r="AI673">
        <v>61.8</v>
      </c>
    </row>
    <row r="674" spans="1:35" x14ac:dyDescent="0.35">
      <c r="A674" t="s">
        <v>96</v>
      </c>
      <c r="B674" t="s">
        <v>1579</v>
      </c>
      <c r="C674" t="s">
        <v>1580</v>
      </c>
      <c r="D674" t="s">
        <v>23</v>
      </c>
      <c r="E674" t="s">
        <v>99</v>
      </c>
      <c r="F674" t="s">
        <v>1581</v>
      </c>
      <c r="G674" t="s">
        <v>1583</v>
      </c>
      <c r="L674" t="s">
        <v>53</v>
      </c>
      <c r="M674" s="81" t="s">
        <v>1587</v>
      </c>
      <c r="N674" t="s">
        <v>70</v>
      </c>
      <c r="O674" t="s">
        <v>103</v>
      </c>
      <c r="P674" s="82">
        <f t="shared" si="12"/>
        <v>4466.8658075999992</v>
      </c>
      <c r="Q674" t="s">
        <v>1597</v>
      </c>
      <c r="R674">
        <v>60101101</v>
      </c>
      <c r="S674" t="s">
        <v>1583</v>
      </c>
      <c r="T674" t="s">
        <v>1598</v>
      </c>
      <c r="U674" t="s">
        <v>1599</v>
      </c>
      <c r="V674" t="s">
        <v>1600</v>
      </c>
      <c r="W674" s="82">
        <v>4619.3027999999995</v>
      </c>
      <c r="AG674" s="81" t="s">
        <v>1587</v>
      </c>
      <c r="AH674">
        <v>3990</v>
      </c>
      <c r="AI674">
        <v>4109.7</v>
      </c>
    </row>
    <row r="675" spans="1:35" x14ac:dyDescent="0.35">
      <c r="A675" t="s">
        <v>96</v>
      </c>
      <c r="B675" t="s">
        <v>1579</v>
      </c>
      <c r="C675" t="s">
        <v>1580</v>
      </c>
      <c r="D675" t="s">
        <v>23</v>
      </c>
      <c r="E675" t="s">
        <v>99</v>
      </c>
      <c r="F675" t="s">
        <v>1581</v>
      </c>
      <c r="G675" t="s">
        <v>1583</v>
      </c>
      <c r="L675" t="s">
        <v>54</v>
      </c>
      <c r="M675" s="81" t="s">
        <v>1587</v>
      </c>
      <c r="N675" t="s">
        <v>71</v>
      </c>
      <c r="O675" t="s">
        <v>103</v>
      </c>
      <c r="P675" s="82">
        <f t="shared" si="12"/>
        <v>4394.0973170000007</v>
      </c>
      <c r="Q675" t="s">
        <v>1601</v>
      </c>
      <c r="R675">
        <v>60101101</v>
      </c>
      <c r="S675" t="s">
        <v>1583</v>
      </c>
      <c r="T675" t="s">
        <v>1602</v>
      </c>
      <c r="U675" t="s">
        <v>1603</v>
      </c>
      <c r="V675" t="s">
        <v>1604</v>
      </c>
      <c r="W675" s="82">
        <v>4544.0510000000004</v>
      </c>
      <c r="AG675" s="81" t="s">
        <v>1587</v>
      </c>
      <c r="AH675">
        <v>3925</v>
      </c>
      <c r="AI675">
        <v>4042.75</v>
      </c>
    </row>
    <row r="676" spans="1:35" x14ac:dyDescent="0.35">
      <c r="A676" t="s">
        <v>96</v>
      </c>
      <c r="B676" t="s">
        <v>1579</v>
      </c>
      <c r="C676" t="s">
        <v>1580</v>
      </c>
      <c r="D676" t="s">
        <v>23</v>
      </c>
      <c r="E676" t="s">
        <v>99</v>
      </c>
      <c r="F676" t="s">
        <v>1581</v>
      </c>
      <c r="G676" t="s">
        <v>1583</v>
      </c>
      <c r="L676" t="s">
        <v>56</v>
      </c>
      <c r="M676" t="s">
        <v>1587</v>
      </c>
      <c r="N676" t="s">
        <v>72</v>
      </c>
      <c r="O676" t="s">
        <v>1605</v>
      </c>
      <c r="P676" s="82">
        <f t="shared" si="12"/>
        <v>3974.279102</v>
      </c>
      <c r="Q676" t="s">
        <v>1606</v>
      </c>
      <c r="R676">
        <v>43233410</v>
      </c>
      <c r="S676" t="s">
        <v>1583</v>
      </c>
      <c r="T676" t="s">
        <v>1607</v>
      </c>
      <c r="U676" t="s">
        <v>1608</v>
      </c>
      <c r="V676" t="s">
        <v>1609</v>
      </c>
      <c r="W676" s="82">
        <v>4109.9059999999999</v>
      </c>
      <c r="AG676" t="s">
        <v>1587</v>
      </c>
      <c r="AH676">
        <v>3550</v>
      </c>
      <c r="AI676">
        <v>3656.5</v>
      </c>
    </row>
    <row r="677" spans="1:35" x14ac:dyDescent="0.35">
      <c r="A677" t="s">
        <v>96</v>
      </c>
      <c r="B677" t="s">
        <v>1579</v>
      </c>
      <c r="C677" t="s">
        <v>1580</v>
      </c>
      <c r="D677" t="s">
        <v>23</v>
      </c>
      <c r="E677" t="s">
        <v>99</v>
      </c>
      <c r="F677" t="s">
        <v>1581</v>
      </c>
      <c r="G677" t="s">
        <v>1583</v>
      </c>
      <c r="L677" t="s">
        <v>58</v>
      </c>
      <c r="M677" t="s">
        <v>1587</v>
      </c>
      <c r="N677" t="s">
        <v>73</v>
      </c>
      <c r="O677" t="s">
        <v>1610</v>
      </c>
      <c r="P677" s="82">
        <f t="shared" si="12"/>
        <v>17789.097163599999</v>
      </c>
      <c r="Q677" t="s">
        <v>1611</v>
      </c>
      <c r="R677">
        <v>81162100</v>
      </c>
      <c r="S677" t="s">
        <v>1583</v>
      </c>
      <c r="T677" t="s">
        <v>1612</v>
      </c>
      <c r="U677" t="s">
        <v>1613</v>
      </c>
      <c r="V677" t="s">
        <v>1614</v>
      </c>
      <c r="W677" s="82">
        <v>18396.1708</v>
      </c>
      <c r="AG677" t="s">
        <v>1587</v>
      </c>
      <c r="AH677">
        <v>15890</v>
      </c>
      <c r="AI677">
        <v>16366.7</v>
      </c>
    </row>
    <row r="678" spans="1:35" x14ac:dyDescent="0.35">
      <c r="A678" t="s">
        <v>96</v>
      </c>
      <c r="B678" t="s">
        <v>1579</v>
      </c>
      <c r="C678" t="s">
        <v>1580</v>
      </c>
      <c r="D678" t="s">
        <v>23</v>
      </c>
      <c r="E678" t="s">
        <v>99</v>
      </c>
      <c r="F678" t="s">
        <v>1581</v>
      </c>
      <c r="G678" t="s">
        <v>1583</v>
      </c>
      <c r="L678" t="s">
        <v>60</v>
      </c>
      <c r="M678" t="s">
        <v>1587</v>
      </c>
      <c r="N678" t="s">
        <v>74</v>
      </c>
      <c r="O678" t="s">
        <v>1615</v>
      </c>
      <c r="P678" s="82">
        <f t="shared" si="12"/>
        <v>33.5854572</v>
      </c>
      <c r="Q678" t="s">
        <v>1616</v>
      </c>
      <c r="R678">
        <v>43233410</v>
      </c>
      <c r="S678" t="s">
        <v>1583</v>
      </c>
      <c r="T678" t="s">
        <v>1617</v>
      </c>
      <c r="U678" t="s">
        <v>1618</v>
      </c>
      <c r="V678" t="s">
        <v>1619</v>
      </c>
      <c r="W678" s="82">
        <v>34.7316</v>
      </c>
      <c r="AG678" t="s">
        <v>1587</v>
      </c>
      <c r="AH678">
        <v>30</v>
      </c>
      <c r="AI678">
        <v>30.9</v>
      </c>
    </row>
    <row r="679" spans="1:35" x14ac:dyDescent="0.35">
      <c r="A679" t="s">
        <v>96</v>
      </c>
      <c r="B679" t="s">
        <v>1579</v>
      </c>
      <c r="C679" t="s">
        <v>1580</v>
      </c>
      <c r="D679" t="s">
        <v>23</v>
      </c>
      <c r="E679" t="s">
        <v>99</v>
      </c>
      <c r="F679" t="s">
        <v>1581</v>
      </c>
      <c r="G679" t="s">
        <v>1583</v>
      </c>
      <c r="L679" t="s">
        <v>61</v>
      </c>
      <c r="M679" t="s">
        <v>1587</v>
      </c>
      <c r="N679" t="s">
        <v>55</v>
      </c>
      <c r="O679" t="s">
        <v>171</v>
      </c>
      <c r="P679" s="82">
        <f t="shared" si="12"/>
        <v>839.63643000000002</v>
      </c>
      <c r="Q679" t="s">
        <v>172</v>
      </c>
      <c r="R679">
        <v>43233410</v>
      </c>
      <c r="S679" t="s">
        <v>1583</v>
      </c>
      <c r="T679" t="s">
        <v>1620</v>
      </c>
      <c r="U679" t="s">
        <v>1621</v>
      </c>
      <c r="V679" t="s">
        <v>1622</v>
      </c>
      <c r="W679" s="82">
        <v>868.29</v>
      </c>
      <c r="AG679" t="s">
        <v>1587</v>
      </c>
      <c r="AH679">
        <v>750</v>
      </c>
      <c r="AI679">
        <v>772.5</v>
      </c>
    </row>
    <row r="680" spans="1:35" x14ac:dyDescent="0.35">
      <c r="A680" t="s">
        <v>96</v>
      </c>
      <c r="B680" t="s">
        <v>1579</v>
      </c>
      <c r="C680" t="s">
        <v>1580</v>
      </c>
      <c r="D680" t="s">
        <v>23</v>
      </c>
      <c r="E680" t="s">
        <v>99</v>
      </c>
      <c r="F680" t="s">
        <v>1581</v>
      </c>
      <c r="G680" t="s">
        <v>1583</v>
      </c>
      <c r="L680" t="s">
        <v>63</v>
      </c>
      <c r="M680" t="s">
        <v>1587</v>
      </c>
      <c r="N680" t="s">
        <v>75</v>
      </c>
      <c r="O680" t="s">
        <v>171</v>
      </c>
      <c r="P680" s="82">
        <f t="shared" si="12"/>
        <v>0</v>
      </c>
      <c r="Q680" t="s">
        <v>177</v>
      </c>
      <c r="R680">
        <v>43233410</v>
      </c>
      <c r="S680" t="s">
        <v>1583</v>
      </c>
      <c r="T680" t="s">
        <v>1623</v>
      </c>
      <c r="U680" t="s">
        <v>1624</v>
      </c>
      <c r="V680" t="s">
        <v>1625</v>
      </c>
      <c r="W680" s="82">
        <v>0</v>
      </c>
      <c r="AG680" t="s">
        <v>1587</v>
      </c>
      <c r="AH680">
        <v>0</v>
      </c>
      <c r="AI680">
        <v>0</v>
      </c>
    </row>
    <row r="681" spans="1:35" x14ac:dyDescent="0.35">
      <c r="A681" t="s">
        <v>96</v>
      </c>
      <c r="B681" t="s">
        <v>1579</v>
      </c>
      <c r="C681" t="s">
        <v>1580</v>
      </c>
      <c r="D681" t="s">
        <v>23</v>
      </c>
      <c r="E681" t="s">
        <v>99</v>
      </c>
      <c r="F681" t="s">
        <v>1581</v>
      </c>
      <c r="G681" t="s">
        <v>1583</v>
      </c>
      <c r="L681" t="s">
        <v>65</v>
      </c>
      <c r="M681" t="s">
        <v>1587</v>
      </c>
      <c r="N681" t="s">
        <v>76</v>
      </c>
      <c r="O681" t="s">
        <v>171</v>
      </c>
      <c r="P681" s="82">
        <f t="shared" si="12"/>
        <v>0</v>
      </c>
      <c r="Q681" t="s">
        <v>182</v>
      </c>
      <c r="R681">
        <v>43233410</v>
      </c>
      <c r="S681" t="s">
        <v>1583</v>
      </c>
      <c r="T681" t="s">
        <v>1626</v>
      </c>
      <c r="U681" t="s">
        <v>1627</v>
      </c>
      <c r="V681" t="s">
        <v>1628</v>
      </c>
      <c r="W681" s="82">
        <v>0</v>
      </c>
      <c r="AG681" t="s">
        <v>1587</v>
      </c>
      <c r="AH681">
        <v>0</v>
      </c>
      <c r="AI681">
        <v>0</v>
      </c>
    </row>
    <row r="682" spans="1:35" x14ac:dyDescent="0.35">
      <c r="A682" t="s">
        <v>96</v>
      </c>
      <c r="B682" t="s">
        <v>1579</v>
      </c>
      <c r="C682" t="s">
        <v>1580</v>
      </c>
      <c r="D682" t="s">
        <v>23</v>
      </c>
      <c r="E682" t="s">
        <v>99</v>
      </c>
      <c r="F682" t="s">
        <v>1581</v>
      </c>
      <c r="G682" t="s">
        <v>1583</v>
      </c>
      <c r="L682" t="s">
        <v>67</v>
      </c>
      <c r="M682" t="s">
        <v>1587</v>
      </c>
      <c r="N682" t="s">
        <v>77</v>
      </c>
      <c r="O682" t="s">
        <v>171</v>
      </c>
      <c r="P682" s="82">
        <f t="shared" si="12"/>
        <v>27.987881000000002</v>
      </c>
      <c r="Q682" t="s">
        <v>1629</v>
      </c>
      <c r="R682">
        <v>43233410</v>
      </c>
      <c r="S682" t="s">
        <v>1583</v>
      </c>
      <c r="T682" t="s">
        <v>1630</v>
      </c>
      <c r="U682" t="s">
        <v>1631</v>
      </c>
      <c r="V682" t="s">
        <v>1632</v>
      </c>
      <c r="W682" s="82">
        <v>28.943000000000001</v>
      </c>
      <c r="AG682" t="s">
        <v>1587</v>
      </c>
      <c r="AH682">
        <v>25</v>
      </c>
      <c r="AI682">
        <v>25.75</v>
      </c>
    </row>
    <row r="683" spans="1:35" x14ac:dyDescent="0.35">
      <c r="A683" t="s">
        <v>96</v>
      </c>
      <c r="B683" t="s">
        <v>1579</v>
      </c>
      <c r="C683" t="s">
        <v>1580</v>
      </c>
      <c r="D683" t="s">
        <v>23</v>
      </c>
      <c r="E683" t="s">
        <v>99</v>
      </c>
      <c r="F683" t="s">
        <v>1581</v>
      </c>
      <c r="G683" t="s">
        <v>1583</v>
      </c>
      <c r="L683" t="s">
        <v>69</v>
      </c>
      <c r="M683" t="s">
        <v>1587</v>
      </c>
      <c r="N683" t="s">
        <v>78</v>
      </c>
      <c r="O683" t="s">
        <v>103</v>
      </c>
      <c r="P683" s="82">
        <f t="shared" si="12"/>
        <v>39.183033399999992</v>
      </c>
      <c r="Q683" t="s">
        <v>1633</v>
      </c>
      <c r="R683">
        <v>43233410</v>
      </c>
      <c r="S683" t="s">
        <v>1583</v>
      </c>
      <c r="T683" t="s">
        <v>1634</v>
      </c>
      <c r="U683" t="s">
        <v>1635</v>
      </c>
      <c r="V683" t="s">
        <v>1636</v>
      </c>
      <c r="W683" s="82">
        <v>40.520199999999996</v>
      </c>
      <c r="AG683" t="s">
        <v>1587</v>
      </c>
      <c r="AH683">
        <v>35</v>
      </c>
      <c r="AI683">
        <v>36.049999999999997</v>
      </c>
    </row>
    <row r="684" spans="1:35" x14ac:dyDescent="0.35">
      <c r="A684" t="s">
        <v>96</v>
      </c>
      <c r="B684" t="s">
        <v>1579</v>
      </c>
      <c r="C684" t="s">
        <v>1580</v>
      </c>
      <c r="D684" t="s">
        <v>24</v>
      </c>
      <c r="E684" t="s">
        <v>127</v>
      </c>
      <c r="F684" t="s">
        <v>1637</v>
      </c>
      <c r="G684" t="s">
        <v>1639</v>
      </c>
      <c r="L684" t="s">
        <v>50</v>
      </c>
      <c r="M684" t="s">
        <v>62</v>
      </c>
      <c r="N684" t="s">
        <v>64</v>
      </c>
      <c r="O684" t="s">
        <v>103</v>
      </c>
      <c r="P684" s="82">
        <f t="shared" si="12"/>
        <v>56856.820493879997</v>
      </c>
      <c r="Q684" t="s">
        <v>1638</v>
      </c>
      <c r="R684">
        <v>43233410</v>
      </c>
      <c r="S684" t="s">
        <v>1639</v>
      </c>
      <c r="T684" t="s">
        <v>1584</v>
      </c>
      <c r="U684" t="s">
        <v>1640</v>
      </c>
      <c r="V684" t="s">
        <v>1586</v>
      </c>
      <c r="W684" s="82">
        <v>58797.125639999998</v>
      </c>
      <c r="AG684" t="s">
        <v>62</v>
      </c>
      <c r="AH684">
        <v>50787</v>
      </c>
      <c r="AI684">
        <v>52310.61</v>
      </c>
    </row>
    <row r="685" spans="1:35" x14ac:dyDescent="0.35">
      <c r="A685" t="s">
        <v>96</v>
      </c>
      <c r="B685" t="s">
        <v>1579</v>
      </c>
      <c r="C685" t="s">
        <v>1580</v>
      </c>
      <c r="D685" t="s">
        <v>24</v>
      </c>
      <c r="E685" t="s">
        <v>127</v>
      </c>
      <c r="F685" t="s">
        <v>1637</v>
      </c>
      <c r="G685" t="s">
        <v>1639</v>
      </c>
      <c r="L685" t="s">
        <v>51</v>
      </c>
      <c r="M685" t="s">
        <v>1587</v>
      </c>
      <c r="N685" t="s">
        <v>66</v>
      </c>
      <c r="O685" t="s">
        <v>1588</v>
      </c>
      <c r="P685" s="82">
        <f t="shared" si="12"/>
        <v>116.42958496000001</v>
      </c>
      <c r="Q685" t="s">
        <v>1641</v>
      </c>
      <c r="R685" t="s">
        <v>1517</v>
      </c>
      <c r="S685" t="s">
        <v>1639</v>
      </c>
      <c r="T685" t="s">
        <v>1590</v>
      </c>
      <c r="U685" t="s">
        <v>1642</v>
      </c>
      <c r="V685" t="s">
        <v>1592</v>
      </c>
      <c r="W685" s="82">
        <v>120.40288000000001</v>
      </c>
      <c r="AG685" t="s">
        <v>1587</v>
      </c>
      <c r="AH685">
        <v>104</v>
      </c>
      <c r="AI685">
        <v>107.12</v>
      </c>
    </row>
    <row r="686" spans="1:35" x14ac:dyDescent="0.35">
      <c r="A686" t="s">
        <v>96</v>
      </c>
      <c r="B686" t="s">
        <v>1579</v>
      </c>
      <c r="C686" t="s">
        <v>1580</v>
      </c>
      <c r="D686" t="s">
        <v>24</v>
      </c>
      <c r="E686" t="s">
        <v>127</v>
      </c>
      <c r="F686" t="s">
        <v>1637</v>
      </c>
      <c r="G686" t="s">
        <v>1639</v>
      </c>
      <c r="L686" t="s">
        <v>52</v>
      </c>
      <c r="M686" t="s">
        <v>1587</v>
      </c>
      <c r="N686" t="s">
        <v>68</v>
      </c>
      <c r="O686" t="s">
        <v>103</v>
      </c>
      <c r="P686" s="82">
        <f t="shared" si="12"/>
        <v>568.71374191999996</v>
      </c>
      <c r="Q686" t="s">
        <v>1643</v>
      </c>
      <c r="R686">
        <v>81112306</v>
      </c>
      <c r="S686" t="s">
        <v>1639</v>
      </c>
      <c r="T686" t="s">
        <v>1594</v>
      </c>
      <c r="U686" t="s">
        <v>1644</v>
      </c>
      <c r="V686" t="s">
        <v>1596</v>
      </c>
      <c r="W686" s="82">
        <v>588.12175999999999</v>
      </c>
      <c r="AG686" t="s">
        <v>1587</v>
      </c>
      <c r="AH686">
        <v>508</v>
      </c>
      <c r="AI686">
        <v>523.24</v>
      </c>
    </row>
    <row r="687" spans="1:35" x14ac:dyDescent="0.35">
      <c r="A687" t="s">
        <v>96</v>
      </c>
      <c r="B687" t="s">
        <v>1579</v>
      </c>
      <c r="C687" t="s">
        <v>1580</v>
      </c>
      <c r="D687" t="s">
        <v>24</v>
      </c>
      <c r="E687" t="s">
        <v>127</v>
      </c>
      <c r="F687" t="s">
        <v>1637</v>
      </c>
      <c r="G687" t="s">
        <v>1639</v>
      </c>
      <c r="L687" t="s">
        <v>53</v>
      </c>
      <c r="M687" s="81" t="s">
        <v>1587</v>
      </c>
      <c r="N687" t="s">
        <v>70</v>
      </c>
      <c r="O687" t="s">
        <v>103</v>
      </c>
      <c r="P687" s="82">
        <f t="shared" si="12"/>
        <v>853.07061288</v>
      </c>
      <c r="Q687" t="s">
        <v>1645</v>
      </c>
      <c r="R687">
        <v>60101101</v>
      </c>
      <c r="S687" t="s">
        <v>1639</v>
      </c>
      <c r="T687" t="s">
        <v>1598</v>
      </c>
      <c r="U687" t="s">
        <v>1646</v>
      </c>
      <c r="V687" t="s">
        <v>1600</v>
      </c>
      <c r="W687" s="82">
        <v>882.18263999999999</v>
      </c>
      <c r="AG687" s="81" t="s">
        <v>1587</v>
      </c>
      <c r="AH687">
        <v>762</v>
      </c>
      <c r="AI687">
        <v>784.86</v>
      </c>
    </row>
    <row r="688" spans="1:35" x14ac:dyDescent="0.35">
      <c r="A688" t="s">
        <v>96</v>
      </c>
      <c r="B688" t="s">
        <v>1579</v>
      </c>
      <c r="C688" t="s">
        <v>1580</v>
      </c>
      <c r="D688" t="s">
        <v>24</v>
      </c>
      <c r="E688" t="s">
        <v>127</v>
      </c>
      <c r="F688" t="s">
        <v>1637</v>
      </c>
      <c r="G688" t="s">
        <v>1639</v>
      </c>
      <c r="L688" t="s">
        <v>54</v>
      </c>
      <c r="M688" s="81" t="s">
        <v>1587</v>
      </c>
      <c r="N688" t="s">
        <v>71</v>
      </c>
      <c r="O688" t="s">
        <v>103</v>
      </c>
      <c r="P688" s="82">
        <f t="shared" si="12"/>
        <v>853.07061288</v>
      </c>
      <c r="Q688" t="s">
        <v>1645</v>
      </c>
      <c r="R688">
        <v>60101101</v>
      </c>
      <c r="S688" t="s">
        <v>1639</v>
      </c>
      <c r="T688" t="s">
        <v>1602</v>
      </c>
      <c r="U688" t="s">
        <v>1647</v>
      </c>
      <c r="V688" t="s">
        <v>1604</v>
      </c>
      <c r="W688" s="82">
        <v>882.18263999999999</v>
      </c>
      <c r="AG688" s="81" t="s">
        <v>1587</v>
      </c>
      <c r="AH688">
        <v>762</v>
      </c>
      <c r="AI688">
        <v>784.86</v>
      </c>
    </row>
    <row r="689" spans="1:35" x14ac:dyDescent="0.35">
      <c r="A689" t="s">
        <v>96</v>
      </c>
      <c r="B689" t="s">
        <v>1579</v>
      </c>
      <c r="C689" t="s">
        <v>1580</v>
      </c>
      <c r="D689" t="s">
        <v>24</v>
      </c>
      <c r="E689" t="s">
        <v>127</v>
      </c>
      <c r="F689" t="s">
        <v>1637</v>
      </c>
      <c r="G689" t="s">
        <v>1639</v>
      </c>
      <c r="L689" t="s">
        <v>56</v>
      </c>
      <c r="M689" t="s">
        <v>1587</v>
      </c>
      <c r="N689" t="s">
        <v>72</v>
      </c>
      <c r="O689" t="s">
        <v>1605</v>
      </c>
      <c r="P689" s="82">
        <f t="shared" si="12"/>
        <v>57781.540082120002</v>
      </c>
      <c r="Q689" t="s">
        <v>1648</v>
      </c>
      <c r="R689">
        <v>43233410</v>
      </c>
      <c r="S689" t="s">
        <v>1639</v>
      </c>
      <c r="T689" t="s">
        <v>1607</v>
      </c>
      <c r="U689" t="s">
        <v>1649</v>
      </c>
      <c r="V689" t="s">
        <v>1609</v>
      </c>
      <c r="W689" s="82">
        <v>59753.40236</v>
      </c>
      <c r="AG689" t="s">
        <v>1587</v>
      </c>
      <c r="AH689">
        <v>51613</v>
      </c>
      <c r="AI689">
        <v>53161.39</v>
      </c>
    </row>
    <row r="690" spans="1:35" x14ac:dyDescent="0.35">
      <c r="A690" t="s">
        <v>96</v>
      </c>
      <c r="B690" t="s">
        <v>1579</v>
      </c>
      <c r="C690" t="s">
        <v>1580</v>
      </c>
      <c r="D690" t="s">
        <v>24</v>
      </c>
      <c r="E690" t="s">
        <v>127</v>
      </c>
      <c r="F690" t="s">
        <v>1637</v>
      </c>
      <c r="G690" t="s">
        <v>1639</v>
      </c>
      <c r="L690" t="s">
        <v>58</v>
      </c>
      <c r="M690" t="s">
        <v>1587</v>
      </c>
      <c r="N690" t="s">
        <v>73</v>
      </c>
      <c r="O690" t="s">
        <v>1610</v>
      </c>
      <c r="P690" s="82">
        <f t="shared" si="12"/>
        <v>97582.5458946</v>
      </c>
      <c r="Q690" t="s">
        <v>1648</v>
      </c>
      <c r="R690">
        <v>43233410</v>
      </c>
      <c r="S690" t="s">
        <v>1639</v>
      </c>
      <c r="T690" t="s">
        <v>1612</v>
      </c>
      <c r="U690" t="s">
        <v>1650</v>
      </c>
      <c r="V690" t="s">
        <v>1614</v>
      </c>
      <c r="W690" s="82">
        <v>100912.66379999999</v>
      </c>
      <c r="AG690" t="s">
        <v>1587</v>
      </c>
      <c r="AH690">
        <v>87165</v>
      </c>
      <c r="AI690">
        <v>89779.95</v>
      </c>
    </row>
    <row r="691" spans="1:35" x14ac:dyDescent="0.35">
      <c r="A691" t="s">
        <v>96</v>
      </c>
      <c r="B691" t="s">
        <v>1579</v>
      </c>
      <c r="C691" t="s">
        <v>1580</v>
      </c>
      <c r="D691" t="s">
        <v>24</v>
      </c>
      <c r="E691" t="s">
        <v>127</v>
      </c>
      <c r="F691" t="s">
        <v>1637</v>
      </c>
      <c r="G691" t="s">
        <v>1639</v>
      </c>
      <c r="L691" t="s">
        <v>60</v>
      </c>
      <c r="M691" t="s">
        <v>1587</v>
      </c>
      <c r="N691" t="s">
        <v>74</v>
      </c>
      <c r="O691" t="s">
        <v>1615</v>
      </c>
      <c r="P691" s="82">
        <f t="shared" si="12"/>
        <v>0</v>
      </c>
      <c r="Q691" t="s">
        <v>339</v>
      </c>
      <c r="R691" t="s">
        <v>339</v>
      </c>
      <c r="S691" t="s">
        <v>1639</v>
      </c>
      <c r="T691" t="s">
        <v>1617</v>
      </c>
      <c r="U691" t="s">
        <v>1651</v>
      </c>
      <c r="V691" t="s">
        <v>1619</v>
      </c>
      <c r="W691" s="82">
        <v>0</v>
      </c>
      <c r="AG691" t="s">
        <v>1587</v>
      </c>
      <c r="AH691">
        <v>0</v>
      </c>
      <c r="AI691">
        <v>0</v>
      </c>
    </row>
    <row r="692" spans="1:35" x14ac:dyDescent="0.35">
      <c r="A692" t="s">
        <v>96</v>
      </c>
      <c r="B692" t="s">
        <v>1579</v>
      </c>
      <c r="C692" t="s">
        <v>1580</v>
      </c>
      <c r="D692" t="s">
        <v>24</v>
      </c>
      <c r="E692" t="s">
        <v>127</v>
      </c>
      <c r="F692" t="s">
        <v>1637</v>
      </c>
      <c r="G692" t="s">
        <v>1639</v>
      </c>
      <c r="L692" t="s">
        <v>61</v>
      </c>
      <c r="M692" t="s">
        <v>1587</v>
      </c>
      <c r="N692" t="s">
        <v>55</v>
      </c>
      <c r="O692" t="s">
        <v>171</v>
      </c>
      <c r="P692" s="82">
        <f t="shared" si="12"/>
        <v>0</v>
      </c>
      <c r="Q692" t="s">
        <v>339</v>
      </c>
      <c r="R692">
        <v>43233410</v>
      </c>
      <c r="S692" t="s">
        <v>1639</v>
      </c>
      <c r="T692" t="s">
        <v>1620</v>
      </c>
      <c r="U692" t="s">
        <v>1652</v>
      </c>
      <c r="V692" t="s">
        <v>1622</v>
      </c>
      <c r="W692" s="82">
        <v>0</v>
      </c>
      <c r="AG692" t="s">
        <v>1587</v>
      </c>
      <c r="AH692">
        <v>0</v>
      </c>
      <c r="AI692">
        <v>0</v>
      </c>
    </row>
    <row r="693" spans="1:35" x14ac:dyDescent="0.35">
      <c r="A693" t="s">
        <v>96</v>
      </c>
      <c r="B693" t="s">
        <v>1579</v>
      </c>
      <c r="C693" t="s">
        <v>1580</v>
      </c>
      <c r="D693" t="s">
        <v>24</v>
      </c>
      <c r="E693" t="s">
        <v>127</v>
      </c>
      <c r="F693" t="s">
        <v>1637</v>
      </c>
      <c r="G693" t="s">
        <v>1639</v>
      </c>
      <c r="L693" t="s">
        <v>63</v>
      </c>
      <c r="M693" t="s">
        <v>1587</v>
      </c>
      <c r="N693" t="s">
        <v>75</v>
      </c>
      <c r="O693" t="s">
        <v>171</v>
      </c>
      <c r="P693" s="82">
        <f t="shared" si="12"/>
        <v>0</v>
      </c>
      <c r="Q693" t="s">
        <v>339</v>
      </c>
      <c r="R693">
        <v>43233410</v>
      </c>
      <c r="S693" t="s">
        <v>1639</v>
      </c>
      <c r="T693" t="s">
        <v>1623</v>
      </c>
      <c r="U693" t="s">
        <v>1653</v>
      </c>
      <c r="V693" t="s">
        <v>1625</v>
      </c>
      <c r="W693" s="82">
        <v>0</v>
      </c>
      <c r="AG693" t="s">
        <v>1587</v>
      </c>
      <c r="AH693">
        <v>0</v>
      </c>
      <c r="AI693">
        <v>0</v>
      </c>
    </row>
    <row r="694" spans="1:35" x14ac:dyDescent="0.35">
      <c r="A694" t="s">
        <v>96</v>
      </c>
      <c r="B694" t="s">
        <v>1579</v>
      </c>
      <c r="C694" t="s">
        <v>1580</v>
      </c>
      <c r="D694" t="s">
        <v>24</v>
      </c>
      <c r="E694" t="s">
        <v>127</v>
      </c>
      <c r="F694" t="s">
        <v>1637</v>
      </c>
      <c r="G694" t="s">
        <v>1639</v>
      </c>
      <c r="L694" t="s">
        <v>65</v>
      </c>
      <c r="M694" t="s">
        <v>1587</v>
      </c>
      <c r="N694" t="s">
        <v>76</v>
      </c>
      <c r="O694" t="s">
        <v>171</v>
      </c>
      <c r="P694" s="82">
        <f t="shared" si="12"/>
        <v>0</v>
      </c>
      <c r="Q694" t="s">
        <v>339</v>
      </c>
      <c r="R694">
        <v>43233410</v>
      </c>
      <c r="S694" t="s">
        <v>1639</v>
      </c>
      <c r="T694" t="s">
        <v>1626</v>
      </c>
      <c r="U694" t="s">
        <v>1654</v>
      </c>
      <c r="V694" t="s">
        <v>1628</v>
      </c>
      <c r="W694" s="82">
        <v>0</v>
      </c>
      <c r="AG694" t="s">
        <v>1587</v>
      </c>
      <c r="AH694">
        <v>0</v>
      </c>
      <c r="AI694">
        <v>0</v>
      </c>
    </row>
    <row r="695" spans="1:35" x14ac:dyDescent="0.35">
      <c r="A695" t="s">
        <v>96</v>
      </c>
      <c r="B695" t="s">
        <v>1579</v>
      </c>
      <c r="C695" t="s">
        <v>1580</v>
      </c>
      <c r="D695" t="s">
        <v>24</v>
      </c>
      <c r="E695" t="s">
        <v>127</v>
      </c>
      <c r="F695" t="s">
        <v>1637</v>
      </c>
      <c r="G695" t="s">
        <v>1639</v>
      </c>
      <c r="L695" t="s">
        <v>67</v>
      </c>
      <c r="M695" t="s">
        <v>1587</v>
      </c>
      <c r="N695" t="s">
        <v>77</v>
      </c>
      <c r="O695" t="s">
        <v>171</v>
      </c>
      <c r="P695" s="82">
        <f t="shared" si="12"/>
        <v>0</v>
      </c>
      <c r="Q695" t="s">
        <v>339</v>
      </c>
      <c r="R695" t="s">
        <v>339</v>
      </c>
      <c r="S695" t="s">
        <v>1639</v>
      </c>
      <c r="T695" t="s">
        <v>1630</v>
      </c>
      <c r="U695" t="s">
        <v>1655</v>
      </c>
      <c r="V695" t="s">
        <v>1632</v>
      </c>
      <c r="W695" s="82">
        <v>0</v>
      </c>
      <c r="AG695" t="s">
        <v>1587</v>
      </c>
      <c r="AH695">
        <v>0</v>
      </c>
      <c r="AI695">
        <v>0</v>
      </c>
    </row>
    <row r="696" spans="1:35" x14ac:dyDescent="0.35">
      <c r="A696" t="s">
        <v>96</v>
      </c>
      <c r="B696" t="s">
        <v>1579</v>
      </c>
      <c r="C696" t="s">
        <v>1580</v>
      </c>
      <c r="D696" t="s">
        <v>24</v>
      </c>
      <c r="E696" t="s">
        <v>127</v>
      </c>
      <c r="F696" t="s">
        <v>1637</v>
      </c>
      <c r="G696" t="s">
        <v>1639</v>
      </c>
      <c r="L696" t="s">
        <v>69</v>
      </c>
      <c r="M696" t="s">
        <v>1587</v>
      </c>
      <c r="N696" t="s">
        <v>78</v>
      </c>
      <c r="O696" t="s">
        <v>103</v>
      </c>
      <c r="P696" s="82">
        <f t="shared" si="12"/>
        <v>79.485582039999983</v>
      </c>
      <c r="Q696" t="s">
        <v>1643</v>
      </c>
      <c r="R696">
        <v>81112306</v>
      </c>
      <c r="S696" t="s">
        <v>1639</v>
      </c>
      <c r="T696" t="s">
        <v>1634</v>
      </c>
      <c r="U696" t="s">
        <v>1656</v>
      </c>
      <c r="V696" t="s">
        <v>1636</v>
      </c>
      <c r="W696" s="82">
        <v>82.198119999999989</v>
      </c>
      <c r="AG696" t="s">
        <v>1587</v>
      </c>
      <c r="AH696">
        <v>71</v>
      </c>
      <c r="AI696">
        <v>73.13</v>
      </c>
    </row>
    <row r="697" spans="1:35" x14ac:dyDescent="0.35">
      <c r="A697" t="s">
        <v>96</v>
      </c>
      <c r="B697" t="s">
        <v>1579</v>
      </c>
      <c r="C697" t="s">
        <v>1580</v>
      </c>
      <c r="D697" t="s">
        <v>25</v>
      </c>
      <c r="E697" t="s">
        <v>140</v>
      </c>
      <c r="F697" t="s">
        <v>215</v>
      </c>
      <c r="G697" t="s">
        <v>1658</v>
      </c>
      <c r="L697" t="s">
        <v>50</v>
      </c>
      <c r="M697" t="s">
        <v>62</v>
      </c>
      <c r="N697" t="s">
        <v>64</v>
      </c>
      <c r="O697" t="s">
        <v>103</v>
      </c>
      <c r="P697" s="82">
        <f t="shared" si="12"/>
        <v>18.9421978608</v>
      </c>
      <c r="Q697" t="s">
        <v>1657</v>
      </c>
      <c r="R697">
        <v>43232804</v>
      </c>
      <c r="S697" t="s">
        <v>1658</v>
      </c>
      <c r="T697" t="s">
        <v>1584</v>
      </c>
      <c r="U697" t="s">
        <v>1659</v>
      </c>
      <c r="V697" t="s">
        <v>1586</v>
      </c>
      <c r="W697" s="82">
        <v>19.588622400000002</v>
      </c>
      <c r="AG697" t="s">
        <v>62</v>
      </c>
      <c r="AH697">
        <v>16.920000000000002</v>
      </c>
      <c r="AI697">
        <v>17.427600000000002</v>
      </c>
    </row>
    <row r="698" spans="1:35" x14ac:dyDescent="0.35">
      <c r="A698" t="s">
        <v>96</v>
      </c>
      <c r="B698" t="s">
        <v>1579</v>
      </c>
      <c r="C698" t="s">
        <v>1580</v>
      </c>
      <c r="D698" t="s">
        <v>25</v>
      </c>
      <c r="E698" t="s">
        <v>140</v>
      </c>
      <c r="F698" t="s">
        <v>215</v>
      </c>
      <c r="G698" t="s">
        <v>1658</v>
      </c>
      <c r="L698" t="s">
        <v>51</v>
      </c>
      <c r="M698" t="s">
        <v>1587</v>
      </c>
      <c r="N698" t="s">
        <v>66</v>
      </c>
      <c r="O698" t="s">
        <v>1588</v>
      </c>
      <c r="P698" s="82">
        <f t="shared" si="12"/>
        <v>38.656861237199998</v>
      </c>
      <c r="Q698" t="s">
        <v>1660</v>
      </c>
      <c r="R698">
        <v>43232804</v>
      </c>
      <c r="S698" t="s">
        <v>1658</v>
      </c>
      <c r="T698" t="s">
        <v>1590</v>
      </c>
      <c r="U698" t="s">
        <v>1661</v>
      </c>
      <c r="V698" t="s">
        <v>1592</v>
      </c>
      <c r="W698" s="82">
        <v>39.976071599999997</v>
      </c>
      <c r="AG698" t="s">
        <v>1587</v>
      </c>
      <c r="AH698">
        <v>34.53</v>
      </c>
      <c r="AI698">
        <v>35.565899999999999</v>
      </c>
    </row>
    <row r="699" spans="1:35" x14ac:dyDescent="0.35">
      <c r="A699" t="s">
        <v>96</v>
      </c>
      <c r="B699" t="s">
        <v>1579</v>
      </c>
      <c r="C699" t="s">
        <v>1580</v>
      </c>
      <c r="D699" t="s">
        <v>25</v>
      </c>
      <c r="E699" t="s">
        <v>140</v>
      </c>
      <c r="F699" t="s">
        <v>215</v>
      </c>
      <c r="G699" t="s">
        <v>1658</v>
      </c>
      <c r="L699" t="s">
        <v>52</v>
      </c>
      <c r="M699" t="s">
        <v>1587</v>
      </c>
      <c r="N699" t="s">
        <v>68</v>
      </c>
      <c r="O699" t="s">
        <v>103</v>
      </c>
      <c r="P699" s="82">
        <f t="shared" si="12"/>
        <v>159.60928776679998</v>
      </c>
      <c r="Q699" t="s">
        <v>1662</v>
      </c>
      <c r="R699">
        <v>43232804</v>
      </c>
      <c r="S699" t="s">
        <v>1658</v>
      </c>
      <c r="T699" t="s">
        <v>1594</v>
      </c>
      <c r="U699" t="s">
        <v>1663</v>
      </c>
      <c r="V699" t="s">
        <v>1596</v>
      </c>
      <c r="W699" s="82">
        <v>165.05614039999998</v>
      </c>
      <c r="AG699" t="s">
        <v>1587</v>
      </c>
      <c r="AH699">
        <v>142.57</v>
      </c>
      <c r="AI699">
        <v>146.84709999999998</v>
      </c>
    </row>
    <row r="700" spans="1:35" x14ac:dyDescent="0.35">
      <c r="A700" t="s">
        <v>96</v>
      </c>
      <c r="B700" t="s">
        <v>1579</v>
      </c>
      <c r="C700" t="s">
        <v>1580</v>
      </c>
      <c r="D700" t="s">
        <v>25</v>
      </c>
      <c r="E700" t="s">
        <v>140</v>
      </c>
      <c r="F700" t="s">
        <v>215</v>
      </c>
      <c r="G700" t="s">
        <v>1658</v>
      </c>
      <c r="L700" t="s">
        <v>53</v>
      </c>
      <c r="M700" s="81" t="s">
        <v>1587</v>
      </c>
      <c r="N700" t="s">
        <v>70</v>
      </c>
      <c r="O700" t="s">
        <v>103</v>
      </c>
      <c r="P700" s="82">
        <f t="shared" si="12"/>
        <v>834.03885379999997</v>
      </c>
      <c r="Q700" t="s">
        <v>1664</v>
      </c>
      <c r="R700">
        <v>43232804</v>
      </c>
      <c r="S700" t="s">
        <v>1658</v>
      </c>
      <c r="T700" t="s">
        <v>1598</v>
      </c>
      <c r="U700" t="s">
        <v>1665</v>
      </c>
      <c r="V700" t="s">
        <v>1600</v>
      </c>
      <c r="W700" s="82">
        <v>862.50139999999999</v>
      </c>
      <c r="AG700" s="81" t="s">
        <v>1587</v>
      </c>
      <c r="AH700">
        <v>745</v>
      </c>
      <c r="AI700">
        <v>767.35</v>
      </c>
    </row>
    <row r="701" spans="1:35" x14ac:dyDescent="0.35">
      <c r="A701" t="s">
        <v>96</v>
      </c>
      <c r="B701" t="s">
        <v>1579</v>
      </c>
      <c r="C701" t="s">
        <v>1580</v>
      </c>
      <c r="D701" t="s">
        <v>25</v>
      </c>
      <c r="E701" t="s">
        <v>140</v>
      </c>
      <c r="F701" t="s">
        <v>215</v>
      </c>
      <c r="G701" t="s">
        <v>1658</v>
      </c>
      <c r="L701" t="s">
        <v>54</v>
      </c>
      <c r="M701" s="81" t="s">
        <v>1587</v>
      </c>
      <c r="N701" t="s">
        <v>71</v>
      </c>
      <c r="O701" t="s">
        <v>103</v>
      </c>
      <c r="P701" s="82">
        <f t="shared" si="12"/>
        <v>817.24612519999994</v>
      </c>
      <c r="Q701" t="s">
        <v>1666</v>
      </c>
      <c r="R701">
        <v>43232804</v>
      </c>
      <c r="S701" t="s">
        <v>1658</v>
      </c>
      <c r="T701" t="s">
        <v>1602</v>
      </c>
      <c r="U701" t="s">
        <v>1667</v>
      </c>
      <c r="V701" t="s">
        <v>1604</v>
      </c>
      <c r="W701" s="82">
        <v>845.13559999999995</v>
      </c>
      <c r="AG701" s="81" t="s">
        <v>1587</v>
      </c>
      <c r="AH701">
        <v>730</v>
      </c>
      <c r="AI701">
        <v>751.9</v>
      </c>
    </row>
    <row r="702" spans="1:35" x14ac:dyDescent="0.35">
      <c r="A702" t="s">
        <v>96</v>
      </c>
      <c r="B702" t="s">
        <v>1579</v>
      </c>
      <c r="C702" t="s">
        <v>1580</v>
      </c>
      <c r="D702" t="s">
        <v>25</v>
      </c>
      <c r="E702" t="s">
        <v>140</v>
      </c>
      <c r="F702" t="s">
        <v>215</v>
      </c>
      <c r="G702" t="s">
        <v>1658</v>
      </c>
      <c r="L702" t="s">
        <v>56</v>
      </c>
      <c r="M702" t="s">
        <v>1587</v>
      </c>
      <c r="N702" t="s">
        <v>72</v>
      </c>
      <c r="O702" t="s">
        <v>1605</v>
      </c>
      <c r="P702" s="82">
        <f t="shared" si="12"/>
        <v>0</v>
      </c>
      <c r="Q702" t="s">
        <v>1668</v>
      </c>
      <c r="R702">
        <v>43232804</v>
      </c>
      <c r="S702" t="s">
        <v>1658</v>
      </c>
      <c r="T702" t="s">
        <v>1607</v>
      </c>
      <c r="U702" t="s">
        <v>1669</v>
      </c>
      <c r="V702" t="s">
        <v>1609</v>
      </c>
      <c r="W702" s="82">
        <v>0</v>
      </c>
      <c r="AG702" t="s">
        <v>1587</v>
      </c>
      <c r="AH702">
        <v>0</v>
      </c>
      <c r="AI702">
        <v>0</v>
      </c>
    </row>
    <row r="703" spans="1:35" x14ac:dyDescent="0.35">
      <c r="A703" t="s">
        <v>96</v>
      </c>
      <c r="B703" t="s">
        <v>1579</v>
      </c>
      <c r="C703" t="s">
        <v>1580</v>
      </c>
      <c r="D703" t="s">
        <v>25</v>
      </c>
      <c r="E703" t="s">
        <v>140</v>
      </c>
      <c r="F703" t="s">
        <v>215</v>
      </c>
      <c r="G703" t="s">
        <v>1658</v>
      </c>
      <c r="L703" t="s">
        <v>58</v>
      </c>
      <c r="M703" t="s">
        <v>1587</v>
      </c>
      <c r="N703" t="s">
        <v>73</v>
      </c>
      <c r="O703" t="s">
        <v>1610</v>
      </c>
      <c r="P703" s="82">
        <f t="shared" si="12"/>
        <v>452.06025391199995</v>
      </c>
      <c r="Q703" t="s">
        <v>1670</v>
      </c>
      <c r="R703">
        <v>43232804</v>
      </c>
      <c r="S703" t="s">
        <v>1658</v>
      </c>
      <c r="T703" t="s">
        <v>1612</v>
      </c>
      <c r="U703" t="s">
        <v>1671</v>
      </c>
      <c r="V703" t="s">
        <v>1614</v>
      </c>
      <c r="W703" s="82">
        <v>467.48733599999997</v>
      </c>
      <c r="AG703" t="s">
        <v>1587</v>
      </c>
      <c r="AH703">
        <v>403.8</v>
      </c>
      <c r="AI703">
        <v>415.91399999999999</v>
      </c>
    </row>
    <row r="704" spans="1:35" x14ac:dyDescent="0.35">
      <c r="A704" t="s">
        <v>96</v>
      </c>
      <c r="B704" t="s">
        <v>1579</v>
      </c>
      <c r="C704" t="s">
        <v>1580</v>
      </c>
      <c r="D704" t="s">
        <v>25</v>
      </c>
      <c r="E704" t="s">
        <v>140</v>
      </c>
      <c r="F704" t="s">
        <v>215</v>
      </c>
      <c r="G704" t="s">
        <v>1658</v>
      </c>
      <c r="L704" t="s">
        <v>60</v>
      </c>
      <c r="M704" t="s">
        <v>1587</v>
      </c>
      <c r="N704" t="s">
        <v>74</v>
      </c>
      <c r="O704" t="s">
        <v>1615</v>
      </c>
      <c r="P704" s="82">
        <f t="shared" si="12"/>
        <v>0</v>
      </c>
      <c r="Q704" t="s">
        <v>1668</v>
      </c>
      <c r="R704">
        <v>43232804</v>
      </c>
      <c r="S704" t="s">
        <v>1658</v>
      </c>
      <c r="T704" t="s">
        <v>1617</v>
      </c>
      <c r="U704" t="s">
        <v>1672</v>
      </c>
      <c r="V704" t="s">
        <v>1619</v>
      </c>
      <c r="W704" s="82">
        <v>0</v>
      </c>
      <c r="AG704" t="s">
        <v>1587</v>
      </c>
      <c r="AH704">
        <v>0</v>
      </c>
      <c r="AI704">
        <v>0</v>
      </c>
    </row>
    <row r="705" spans="1:35" x14ac:dyDescent="0.35">
      <c r="A705" t="s">
        <v>96</v>
      </c>
      <c r="B705" t="s">
        <v>1579</v>
      </c>
      <c r="C705" t="s">
        <v>1580</v>
      </c>
      <c r="D705" t="s">
        <v>25</v>
      </c>
      <c r="E705" t="s">
        <v>140</v>
      </c>
      <c r="F705" t="s">
        <v>215</v>
      </c>
      <c r="G705" t="s">
        <v>1658</v>
      </c>
      <c r="L705" t="s">
        <v>61</v>
      </c>
      <c r="M705" t="s">
        <v>1587</v>
      </c>
      <c r="N705" t="s">
        <v>55</v>
      </c>
      <c r="O705" t="s">
        <v>171</v>
      </c>
      <c r="P705" s="82">
        <f t="shared" si="12"/>
        <v>0</v>
      </c>
      <c r="Q705" t="s">
        <v>1668</v>
      </c>
      <c r="R705">
        <v>43232111</v>
      </c>
      <c r="S705" t="s">
        <v>1658</v>
      </c>
      <c r="T705" t="s">
        <v>1620</v>
      </c>
      <c r="U705" t="s">
        <v>1673</v>
      </c>
      <c r="V705" t="s">
        <v>1622</v>
      </c>
      <c r="W705" s="82">
        <v>0</v>
      </c>
      <c r="AG705" t="s">
        <v>1587</v>
      </c>
      <c r="AH705">
        <v>0</v>
      </c>
      <c r="AI705">
        <v>0</v>
      </c>
    </row>
    <row r="706" spans="1:35" x14ac:dyDescent="0.35">
      <c r="A706" t="s">
        <v>96</v>
      </c>
      <c r="B706" t="s">
        <v>1579</v>
      </c>
      <c r="C706" t="s">
        <v>1580</v>
      </c>
      <c r="D706" t="s">
        <v>25</v>
      </c>
      <c r="E706" t="s">
        <v>140</v>
      </c>
      <c r="F706" t="s">
        <v>215</v>
      </c>
      <c r="G706" t="s">
        <v>1658</v>
      </c>
      <c r="L706" t="s">
        <v>63</v>
      </c>
      <c r="M706" t="s">
        <v>1587</v>
      </c>
      <c r="N706" t="s">
        <v>75</v>
      </c>
      <c r="O706" t="s">
        <v>171</v>
      </c>
      <c r="P706" s="82">
        <f t="shared" si="12"/>
        <v>0</v>
      </c>
      <c r="Q706" t="s">
        <v>1674</v>
      </c>
      <c r="R706">
        <v>43201404</v>
      </c>
      <c r="S706" t="s">
        <v>1658</v>
      </c>
      <c r="T706" t="s">
        <v>1623</v>
      </c>
      <c r="U706" t="s">
        <v>1675</v>
      </c>
      <c r="V706" t="s">
        <v>1625</v>
      </c>
      <c r="W706" s="82">
        <v>0</v>
      </c>
      <c r="AG706" t="s">
        <v>1587</v>
      </c>
      <c r="AH706">
        <v>0</v>
      </c>
      <c r="AI706">
        <v>0</v>
      </c>
    </row>
    <row r="707" spans="1:35" x14ac:dyDescent="0.35">
      <c r="A707" t="s">
        <v>96</v>
      </c>
      <c r="B707" t="s">
        <v>1579</v>
      </c>
      <c r="C707" t="s">
        <v>1580</v>
      </c>
      <c r="D707" t="s">
        <v>25</v>
      </c>
      <c r="E707" t="s">
        <v>140</v>
      </c>
      <c r="F707" t="s">
        <v>215</v>
      </c>
      <c r="G707" t="s">
        <v>1658</v>
      </c>
      <c r="L707" t="s">
        <v>65</v>
      </c>
      <c r="M707" t="s">
        <v>1587</v>
      </c>
      <c r="N707" t="s">
        <v>76</v>
      </c>
      <c r="O707" t="s">
        <v>171</v>
      </c>
      <c r="P707" s="82">
        <f t="shared" si="12"/>
        <v>0</v>
      </c>
      <c r="Q707" t="s">
        <v>1674</v>
      </c>
      <c r="R707">
        <v>43201404</v>
      </c>
      <c r="S707" t="s">
        <v>1658</v>
      </c>
      <c r="T707" t="s">
        <v>1626</v>
      </c>
      <c r="U707" t="s">
        <v>1676</v>
      </c>
      <c r="V707" t="s">
        <v>1628</v>
      </c>
      <c r="W707" s="82">
        <v>0</v>
      </c>
      <c r="AG707" t="s">
        <v>1587</v>
      </c>
      <c r="AH707">
        <v>0</v>
      </c>
      <c r="AI707">
        <v>0</v>
      </c>
    </row>
    <row r="708" spans="1:35" x14ac:dyDescent="0.35">
      <c r="A708" t="s">
        <v>96</v>
      </c>
      <c r="B708" t="s">
        <v>1579</v>
      </c>
      <c r="C708" t="s">
        <v>1580</v>
      </c>
      <c r="D708" t="s">
        <v>25</v>
      </c>
      <c r="E708" t="s">
        <v>140</v>
      </c>
      <c r="F708" t="s">
        <v>215</v>
      </c>
      <c r="G708" t="s">
        <v>1658</v>
      </c>
      <c r="L708" t="s">
        <v>67</v>
      </c>
      <c r="M708" t="s">
        <v>1587</v>
      </c>
      <c r="N708" t="s">
        <v>77</v>
      </c>
      <c r="O708" t="s">
        <v>171</v>
      </c>
      <c r="P708" s="82">
        <f t="shared" si="12"/>
        <v>0</v>
      </c>
      <c r="Q708" t="s">
        <v>1668</v>
      </c>
      <c r="R708">
        <v>43232804</v>
      </c>
      <c r="S708" t="s">
        <v>1658</v>
      </c>
      <c r="T708" t="s">
        <v>1630</v>
      </c>
      <c r="U708" t="s">
        <v>1677</v>
      </c>
      <c r="V708" t="s">
        <v>1632</v>
      </c>
      <c r="W708" s="82">
        <v>0</v>
      </c>
      <c r="AG708" t="s">
        <v>1587</v>
      </c>
      <c r="AH708">
        <v>0</v>
      </c>
      <c r="AI708">
        <v>0</v>
      </c>
    </row>
    <row r="709" spans="1:35" x14ac:dyDescent="0.35">
      <c r="A709" t="s">
        <v>96</v>
      </c>
      <c r="B709" t="s">
        <v>1579</v>
      </c>
      <c r="C709" t="s">
        <v>1580</v>
      </c>
      <c r="D709" t="s">
        <v>25</v>
      </c>
      <c r="E709" t="s">
        <v>140</v>
      </c>
      <c r="F709" t="s">
        <v>215</v>
      </c>
      <c r="G709" t="s">
        <v>1658</v>
      </c>
      <c r="L709" t="s">
        <v>69</v>
      </c>
      <c r="M709" t="s">
        <v>1587</v>
      </c>
      <c r="N709" t="s">
        <v>78</v>
      </c>
      <c r="O709" t="s">
        <v>103</v>
      </c>
      <c r="P709" s="82">
        <f t="shared" si="12"/>
        <v>4030.2548640000005</v>
      </c>
      <c r="Q709" t="s">
        <v>1678</v>
      </c>
      <c r="R709">
        <v>43232804</v>
      </c>
      <c r="S709" t="s">
        <v>1658</v>
      </c>
      <c r="T709" t="s">
        <v>1634</v>
      </c>
      <c r="U709" t="s">
        <v>1679</v>
      </c>
      <c r="V709" t="s">
        <v>1636</v>
      </c>
      <c r="W709" s="82">
        <v>4167.7920000000004</v>
      </c>
      <c r="AG709" t="s">
        <v>1587</v>
      </c>
      <c r="AH709">
        <v>3600</v>
      </c>
      <c r="AI709">
        <v>3708</v>
      </c>
    </row>
  </sheetData>
  <autoFilter ref="A10:V709" xr:uid="{0F016581-F80B-4AED-B804-2E5D5C41E64E}"/>
  <dataValidations disablePrompts="1" count="1">
    <dataValidation type="decimal" errorStyle="warning" allowBlank="1" showInputMessage="1" showErrorMessage="1" error="Do you wish to Continue?" promptTitle="Do you Wis" sqref="I7" xr:uid="{FFEE2F3F-DBD5-4225-89C8-30113A9823D2}">
      <formula1>-999</formula1>
      <formula2>99999</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17</vt:i4>
      </vt:variant>
    </vt:vector>
  </HeadingPairs>
  <TitlesOfParts>
    <vt:vector size="39" baseType="lpstr">
      <vt:lpstr>Instruktion</vt:lpstr>
      <vt:lpstr>Admin</vt:lpstr>
      <vt:lpstr>MFP SV1</vt:lpstr>
      <vt:lpstr>MFP SV2</vt:lpstr>
      <vt:lpstr>MFP SV3</vt:lpstr>
      <vt:lpstr>MFP SV4</vt:lpstr>
      <vt:lpstr>MFP F1</vt:lpstr>
      <vt:lpstr>MFP F2</vt:lpstr>
      <vt:lpstr>MFP F3</vt:lpstr>
      <vt:lpstr>MFP F4</vt:lpstr>
      <vt:lpstr>MFP F5</vt:lpstr>
      <vt:lpstr>MFP F6</vt:lpstr>
      <vt:lpstr>Skrivare SV1</vt:lpstr>
      <vt:lpstr>Skrivare SV2</vt:lpstr>
      <vt:lpstr>Skrivare F1</vt:lpstr>
      <vt:lpstr>Skrivare F2</vt:lpstr>
      <vt:lpstr>Tillvalstjänster</vt:lpstr>
      <vt:lpstr>FollowMe</vt:lpstr>
      <vt:lpstr>Sammanställning</vt:lpstr>
      <vt:lpstr>Kundinfo</vt:lpstr>
      <vt:lpstr>MaskinSpec</vt:lpstr>
      <vt:lpstr>DB</vt:lpstr>
      <vt:lpstr>FollowMe!Utskriftsområde</vt:lpstr>
      <vt:lpstr>'MFP F1'!Utskriftsområde</vt:lpstr>
      <vt:lpstr>'MFP F2'!Utskriftsområde</vt:lpstr>
      <vt:lpstr>'MFP F3'!Utskriftsområde</vt:lpstr>
      <vt:lpstr>'MFP F4'!Utskriftsområde</vt:lpstr>
      <vt:lpstr>'MFP F5'!Utskriftsområde</vt:lpstr>
      <vt:lpstr>'MFP F6'!Utskriftsområde</vt:lpstr>
      <vt:lpstr>'MFP SV1'!Utskriftsområde</vt:lpstr>
      <vt:lpstr>'MFP SV2'!Utskriftsområde</vt:lpstr>
      <vt:lpstr>'MFP SV3'!Utskriftsområde</vt:lpstr>
      <vt:lpstr>'MFP SV4'!Utskriftsområde</vt:lpstr>
      <vt:lpstr>Sammanställning!Utskriftsområde</vt:lpstr>
      <vt:lpstr>'Skrivare F1'!Utskriftsområde</vt:lpstr>
      <vt:lpstr>'Skrivare F2'!Utskriftsområde</vt:lpstr>
      <vt:lpstr>'Skrivare SV1'!Utskriftsområde</vt:lpstr>
      <vt:lpstr>'Skrivare SV2'!Utskriftsområde</vt:lpstr>
      <vt:lpstr>Tillvalstjänster!Utskriftsområde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Bronell</dc:creator>
  <cp:lastModifiedBy>Olsson Tommy</cp:lastModifiedBy>
  <cp:lastPrinted>2021-12-01T09:40:56Z</cp:lastPrinted>
  <dcterms:created xsi:type="dcterms:W3CDTF">2021-11-22T15:25:36Z</dcterms:created>
  <dcterms:modified xsi:type="dcterms:W3CDTF">2024-09-27T12:50:24Z</dcterms:modified>
</cp:coreProperties>
</file>